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125" yWindow="855" windowWidth="8100" windowHeight="6780" tabRatio="810" firstSheet="32" activeTab="46"/>
  </bookViews>
  <sheets>
    <sheet name="Almendro" sheetId="1" r:id="rId1"/>
    <sheet name="Arandano" sheetId="48" r:id="rId2"/>
    <sheet name="Avellano" sheetId="3" r:id="rId3"/>
    <sheet name="Cafeto" sheetId="52" r:id="rId4"/>
    <sheet name="Caqui" sheetId="49" r:id="rId5"/>
    <sheet name="Castaño" sheetId="50" r:id="rId6"/>
    <sheet name="Cerezo" sheetId="8" r:id="rId7"/>
    <sheet name="Chirimoyo" sheetId="9" r:id="rId8"/>
    <sheet name="Citrange" sheetId="60" r:id="rId9"/>
    <sheet name="Ciruelo" sheetId="51" r:id="rId10"/>
    <sheet name="Damasco" sheetId="17" r:id="rId11"/>
    <sheet name="Durazno" sheetId="16" r:id="rId12"/>
    <sheet name="Frambueso" sheetId="15" r:id="rId13"/>
    <sheet name="Frutilla" sheetId="14" r:id="rId14"/>
    <sheet name="Golden Berry" sheetId="57" r:id="rId15"/>
    <sheet name="Granado" sheetId="13" r:id="rId16"/>
    <sheet name="Grosella" sheetId="12" r:id="rId17"/>
    <sheet name="Guayaba" sheetId="11" r:id="rId18"/>
    <sheet name="Higuera" sheetId="28" r:id="rId19"/>
    <sheet name="Lucumo" sheetId="25" r:id="rId20"/>
    <sheet name="Interespecifico Prunus" sheetId="59" r:id="rId21"/>
    <sheet name="Kiwi" sheetId="27" r:id="rId22"/>
    <sheet name="Limon" sheetId="26" r:id="rId23"/>
    <sheet name="Mandarina Clementina" sheetId="18" r:id="rId24"/>
    <sheet name="Mango" sheetId="53" r:id="rId25"/>
    <sheet name="Manzano" sheetId="23" r:id="rId26"/>
    <sheet name="Maracuya" sheetId="54" r:id="rId27"/>
    <sheet name="Membrillero" sheetId="22" r:id="rId28"/>
    <sheet name="Mora" sheetId="21" r:id="rId29"/>
    <sheet name="Murtilla" sheetId="58" r:id="rId30"/>
    <sheet name="Naranjo" sheetId="20" r:id="rId31"/>
    <sheet name="Nectarino" sheetId="19" r:id="rId32"/>
    <sheet name="Nispero" sheetId="47" r:id="rId33"/>
    <sheet name="Nogal" sheetId="46" r:id="rId34"/>
    <sheet name="Olivo" sheetId="45" r:id="rId35"/>
    <sheet name="Papaya" sheetId="55" r:id="rId36"/>
    <sheet name="Palto" sheetId="44" r:id="rId37"/>
    <sheet name="Pecano" sheetId="43" r:id="rId38"/>
    <sheet name="Peral" sheetId="42" r:id="rId39"/>
    <sheet name="Physalis" sheetId="63" r:id="rId40"/>
    <sheet name="Pistacho" sheetId="40" r:id="rId41"/>
    <sheet name="Pomelo" sheetId="41" r:id="rId42"/>
    <sheet name="Rosa Mosqueta" sheetId="56" r:id="rId43"/>
    <sheet name="Tangelo" sheetId="39" r:id="rId44"/>
    <sheet name="Vid de Mesa" sheetId="38" r:id="rId45"/>
    <sheet name="Vid Vinifera" sheetId="37" r:id="rId46"/>
    <sheet name="Zarzaparrilla" sheetId="36" r:id="rId47"/>
  </sheets>
  <definedNames>
    <definedName name="_xlnm._FilterDatabase" localSheetId="0" hidden="1">Almendro!$B$4:$J$4</definedName>
    <definedName name="_xlnm._FilterDatabase" localSheetId="6" hidden="1">Cerezo!$B$3:$K$108</definedName>
    <definedName name="_xlnm._FilterDatabase" localSheetId="25" hidden="1">Manzano!$B$3:$K$3</definedName>
    <definedName name="_xlnm.Print_Area" localSheetId="0">Almendro!$B$2:$K$31</definedName>
    <definedName name="_xlnm.Print_Area" localSheetId="1">Arandano!$B$2:$K$71</definedName>
    <definedName name="_xlnm.Print_Area" localSheetId="2">Avellano!$B$2:$K$27</definedName>
    <definedName name="_xlnm.Print_Area" localSheetId="3">Cafeto!$B$2:$K$7</definedName>
    <definedName name="_xlnm.Print_Area" localSheetId="4">Caqui!$B$2:$K$14</definedName>
    <definedName name="_xlnm.Print_Area" localSheetId="5">Castaño!$B$2:$K$23</definedName>
    <definedName name="_xlnm.Print_Area" localSheetId="6">Cerezo!$B$2:$K$108</definedName>
    <definedName name="_xlnm.Print_Area" localSheetId="7">Chirimoyo!$B$2:$K$10</definedName>
    <definedName name="_xlnm.Print_Area" localSheetId="9">Ciruelo!$B$2:$K$86</definedName>
    <definedName name="_xlnm.Print_Area" localSheetId="10">Damasco!$B$2:$K$38</definedName>
    <definedName name="_xlnm.Print_Area" localSheetId="11">Durazno!$B$2:$K$147</definedName>
    <definedName name="_xlnm.Print_Area" localSheetId="12">Frambueso!$B$2:$K$18</definedName>
    <definedName name="_xlnm.Print_Area" localSheetId="13">Frutilla!$B$2:$K$33</definedName>
    <definedName name="_xlnm.Print_Area" localSheetId="14">'Golden Berry'!$B$3:$K$7</definedName>
    <definedName name="_xlnm.Print_Area" localSheetId="15">Granado!$B$2:$K$17</definedName>
    <definedName name="_xlnm.Print_Area" localSheetId="17">Guayaba!$B$2:$K$7</definedName>
    <definedName name="_xlnm.Print_Area" localSheetId="18">Higuera!$B$2:$K$12</definedName>
    <definedName name="_xlnm.Print_Area" localSheetId="21">Kiwi!$B$2:$K$39</definedName>
    <definedName name="_xlnm.Print_Area" localSheetId="22">Limon!$B$3:$K$35</definedName>
    <definedName name="_xlnm.Print_Area" localSheetId="19">Lucumo!$B$2:$K$9</definedName>
    <definedName name="_xlnm.Print_Area" localSheetId="23">'Mandarina Clementina'!$B$2:$K$30</definedName>
    <definedName name="_xlnm.Print_Area" localSheetId="24">Mango!$B$2:$K$11</definedName>
    <definedName name="_xlnm.Print_Area" localSheetId="25">Manzano!$B$2:$K$133</definedName>
    <definedName name="_xlnm.Print_Area" localSheetId="26">Maracuya!$B$2:$K$7</definedName>
    <definedName name="_xlnm.Print_Area" localSheetId="27">Membrillero!$B$2:$K$13</definedName>
    <definedName name="_xlnm.Print_Area" localSheetId="28">Mora!$B$2:$K$10</definedName>
    <definedName name="_xlnm.Print_Area" localSheetId="29">Murtilla!$B$3:$K$7</definedName>
    <definedName name="_xlnm.Print_Area" localSheetId="30">Naranjo!$B$2:$K$46</definedName>
    <definedName name="_xlnm.Print_Area" localSheetId="31">Nectarino!$B$2:$K$115</definedName>
    <definedName name="_xlnm.Print_Area" localSheetId="32">Nispero!$B$2:$K$10</definedName>
    <definedName name="_xlnm.Print_Area" localSheetId="33">Nogal!$B$2:$K$22</definedName>
    <definedName name="_xlnm.Print_Area" localSheetId="34">Olivo!$B$2:$K$39</definedName>
    <definedName name="_xlnm.Print_Area" localSheetId="36">Palto!$B$2:$K$25</definedName>
    <definedName name="_xlnm.Print_Area" localSheetId="35">Papaya!$B$2:$K$7</definedName>
    <definedName name="_xlnm.Print_Area" localSheetId="37">Pecano!$B$2:$K$8</definedName>
    <definedName name="_xlnm.Print_Area" localSheetId="38">Peral!$B$2:$K$47</definedName>
    <definedName name="_xlnm.Print_Area" localSheetId="40">Pistacho!$B$2:$K$13</definedName>
    <definedName name="_xlnm.Print_Area" localSheetId="41">Pomelo!$B$2:$K$13</definedName>
    <definedName name="_xlnm.Print_Area" localSheetId="42">'Rosa Mosqueta'!$B$2:$K$8</definedName>
    <definedName name="_xlnm.Print_Area" localSheetId="43">Tangelo!$B$2:$K$9</definedName>
    <definedName name="_xlnm.Print_Area" localSheetId="44">'Vid de Mesa'!$B$2:$K$48</definedName>
    <definedName name="_xlnm.Print_Area" localSheetId="45">'Vid Vinifera'!$B$2:$K$54</definedName>
    <definedName name="_xlnm.Print_Area" localSheetId="46">Zarzaparrilla!$B$2:$K$12</definedName>
  </definedNames>
  <calcPr calcId="144525"/>
</workbook>
</file>

<file path=xl/calcChain.xml><?xml version="1.0" encoding="utf-8"?>
<calcChain xmlns="http://schemas.openxmlformats.org/spreadsheetml/2006/main">
  <c r="L31" i="26" l="1"/>
  <c r="C48" i="38"/>
  <c r="D9" i="39"/>
  <c r="C13" i="40"/>
  <c r="C13" i="41"/>
  <c r="C8" i="43"/>
  <c r="C39" i="45"/>
  <c r="C22" i="46"/>
  <c r="C46" i="20"/>
  <c r="C133" i="23"/>
  <c r="C33" i="14"/>
  <c r="D18" i="15"/>
  <c r="E18" i="15"/>
  <c r="F18" i="15"/>
  <c r="G18" i="15"/>
  <c r="H18" i="15"/>
  <c r="I18" i="15"/>
  <c r="J18" i="15"/>
  <c r="K18" i="15"/>
  <c r="C18" i="15"/>
  <c r="G38" i="17"/>
  <c r="H38" i="17"/>
  <c r="I38" i="17"/>
  <c r="J38" i="17"/>
  <c r="K38" i="17"/>
  <c r="F38" i="17"/>
  <c r="D86" i="51"/>
  <c r="E86" i="51"/>
  <c r="F86" i="51"/>
  <c r="G86" i="51"/>
  <c r="H86" i="51"/>
  <c r="I86" i="51"/>
  <c r="J47" i="51"/>
  <c r="J86" i="51" s="1"/>
  <c r="K86" i="51"/>
  <c r="C86" i="51"/>
  <c r="C10" i="9"/>
  <c r="D108" i="8"/>
  <c r="E108" i="8"/>
  <c r="F108" i="8"/>
  <c r="G108" i="8"/>
  <c r="H108" i="8"/>
  <c r="I108" i="8"/>
  <c r="J108" i="8"/>
  <c r="K108" i="8"/>
  <c r="C108" i="8"/>
  <c r="D14" i="49"/>
  <c r="E14" i="49"/>
  <c r="F14" i="49"/>
  <c r="G14" i="49"/>
  <c r="H14" i="49"/>
  <c r="I14" i="49"/>
  <c r="J14" i="49"/>
  <c r="K14" i="49"/>
  <c r="C14" i="49"/>
  <c r="D27" i="3"/>
  <c r="E27" i="3"/>
  <c r="F27" i="3"/>
  <c r="G27" i="3"/>
  <c r="H27" i="3"/>
  <c r="I27" i="3"/>
  <c r="J27" i="3"/>
  <c r="K27" i="3"/>
  <c r="C27" i="3"/>
  <c r="C71" i="48"/>
  <c r="F71" i="48"/>
  <c r="F31" i="1"/>
  <c r="E54" i="37"/>
  <c r="D13" i="40"/>
  <c r="E13" i="40"/>
  <c r="F13" i="40"/>
  <c r="H13" i="40"/>
  <c r="I13" i="40"/>
  <c r="J13" i="40"/>
  <c r="K13" i="40"/>
  <c r="D47" i="42"/>
  <c r="F47" i="42"/>
  <c r="G47" i="42"/>
  <c r="H47" i="42"/>
  <c r="I47" i="42"/>
  <c r="J47" i="42"/>
  <c r="K47" i="42"/>
  <c r="E47" i="42"/>
  <c r="F25" i="44"/>
  <c r="G25" i="44"/>
  <c r="I25" i="44"/>
  <c r="J25" i="44"/>
  <c r="K25" i="44"/>
  <c r="E25" i="44"/>
  <c r="E39" i="45"/>
  <c r="E22" i="46"/>
  <c r="E10" i="47"/>
  <c r="F10" i="47"/>
  <c r="G10" i="47"/>
  <c r="H10" i="47"/>
  <c r="I10" i="47"/>
  <c r="J10" i="47"/>
  <c r="K10" i="47"/>
  <c r="D10" i="47"/>
  <c r="E115" i="19"/>
  <c r="F46" i="20"/>
  <c r="G46" i="20"/>
  <c r="I46" i="20"/>
  <c r="J46" i="20"/>
  <c r="K46" i="20"/>
  <c r="E46" i="20"/>
  <c r="F133" i="23"/>
  <c r="G133" i="23"/>
  <c r="H133" i="23"/>
  <c r="I133" i="23"/>
  <c r="J133" i="23"/>
  <c r="K133" i="23"/>
  <c r="D30" i="18"/>
  <c r="D35" i="26"/>
  <c r="E35" i="26"/>
  <c r="F35" i="26"/>
  <c r="G35" i="26"/>
  <c r="H35" i="26"/>
  <c r="I35" i="26"/>
  <c r="J35" i="26"/>
  <c r="K35" i="26"/>
  <c r="C35" i="26"/>
  <c r="D29" i="26"/>
  <c r="E29" i="26"/>
  <c r="F29" i="26"/>
  <c r="G29" i="26"/>
  <c r="I29" i="26"/>
  <c r="J29" i="26"/>
  <c r="K29" i="26"/>
  <c r="C29" i="26"/>
  <c r="F10" i="26"/>
  <c r="G10" i="26"/>
  <c r="H10" i="26"/>
  <c r="I10" i="26"/>
  <c r="J10" i="26"/>
  <c r="K10" i="26"/>
  <c r="C10" i="26"/>
  <c r="D10" i="26"/>
  <c r="E10" i="26"/>
  <c r="D39" i="27"/>
  <c r="E39" i="27"/>
  <c r="F39" i="27"/>
  <c r="G39" i="27"/>
  <c r="H39" i="27"/>
  <c r="I39" i="27"/>
  <c r="J39" i="27"/>
  <c r="K39" i="27"/>
  <c r="C39" i="27"/>
  <c r="D12" i="28"/>
  <c r="E12" i="28"/>
  <c r="F12" i="28"/>
  <c r="G12" i="28"/>
  <c r="I12" i="28"/>
  <c r="J12" i="28"/>
  <c r="K12" i="28"/>
  <c r="C12" i="28"/>
  <c r="C7" i="11"/>
  <c r="D14" i="12"/>
  <c r="E14" i="12"/>
  <c r="F14" i="12"/>
  <c r="G14" i="12"/>
  <c r="H14" i="12"/>
  <c r="I14" i="12"/>
  <c r="J14" i="12"/>
  <c r="K14" i="12"/>
  <c r="C14" i="12"/>
  <c r="D17" i="13"/>
  <c r="E17" i="13"/>
  <c r="F17" i="13"/>
  <c r="G17" i="13"/>
  <c r="H17" i="13"/>
  <c r="I17" i="13"/>
  <c r="J17" i="13"/>
  <c r="K17" i="13"/>
  <c r="C17" i="13"/>
  <c r="D33" i="14"/>
  <c r="E33" i="14"/>
  <c r="F33" i="14"/>
  <c r="G33" i="14"/>
  <c r="H33" i="14"/>
  <c r="I33" i="14"/>
  <c r="J33" i="14"/>
  <c r="K33" i="14"/>
  <c r="E147" i="16"/>
  <c r="F147" i="16"/>
  <c r="G147" i="16"/>
  <c r="H53" i="16"/>
  <c r="H62" i="16"/>
  <c r="H70" i="16"/>
  <c r="H101" i="16"/>
  <c r="H147" i="16" s="1"/>
  <c r="I147" i="16"/>
  <c r="J147" i="16"/>
  <c r="K147" i="16"/>
  <c r="D147" i="16"/>
  <c r="E38" i="17"/>
  <c r="D38" i="17"/>
  <c r="C10" i="51"/>
  <c r="D10" i="9"/>
  <c r="E10" i="9"/>
  <c r="F10" i="9"/>
  <c r="G10" i="9"/>
  <c r="J10" i="9"/>
  <c r="K10" i="9"/>
  <c r="D23" i="50"/>
  <c r="E23" i="50"/>
  <c r="F23" i="50"/>
  <c r="G23" i="50"/>
  <c r="H23" i="50"/>
  <c r="I23" i="50"/>
  <c r="J23" i="50"/>
  <c r="K23" i="50"/>
  <c r="C23" i="50"/>
  <c r="F54" i="37"/>
  <c r="G54" i="37"/>
  <c r="H9" i="37"/>
  <c r="H34" i="37"/>
  <c r="H35" i="37"/>
  <c r="H54" i="37"/>
  <c r="I54" i="37"/>
  <c r="J54" i="37"/>
  <c r="K54" i="37"/>
  <c r="D54" i="37"/>
  <c r="F48" i="38"/>
  <c r="G48" i="38"/>
  <c r="I48" i="38"/>
  <c r="K48" i="38"/>
  <c r="D48" i="38"/>
  <c r="D13" i="59"/>
  <c r="E13" i="59"/>
  <c r="F13" i="59"/>
  <c r="K13" i="59"/>
  <c r="J13" i="59"/>
  <c r="I13" i="59"/>
  <c r="H13" i="59"/>
  <c r="G13" i="59"/>
  <c r="C13" i="59"/>
  <c r="E13" i="41"/>
  <c r="F13" i="41"/>
  <c r="G13" i="41"/>
  <c r="H13" i="41"/>
  <c r="I13" i="41"/>
  <c r="J13" i="41"/>
  <c r="K13" i="41"/>
  <c r="D8" i="43"/>
  <c r="E8" i="43"/>
  <c r="F8" i="43"/>
  <c r="G8" i="43"/>
  <c r="H8" i="43"/>
  <c r="I8" i="43"/>
  <c r="J8" i="43"/>
  <c r="K8" i="43"/>
  <c r="E7" i="55"/>
  <c r="F7" i="55"/>
  <c r="G7" i="55"/>
  <c r="H7" i="55"/>
  <c r="I7" i="55"/>
  <c r="J7" i="55"/>
  <c r="K7" i="55"/>
  <c r="F39" i="45"/>
  <c r="G39" i="45"/>
  <c r="I39" i="45"/>
  <c r="J39" i="45"/>
  <c r="K39" i="45"/>
  <c r="D39" i="45"/>
  <c r="F22" i="46"/>
  <c r="G22" i="46"/>
  <c r="I22" i="46"/>
  <c r="J22" i="46"/>
  <c r="K22" i="46"/>
  <c r="F115" i="19"/>
  <c r="G115" i="19"/>
  <c r="H115" i="19"/>
  <c r="I19" i="19"/>
  <c r="I115" i="19"/>
  <c r="J115" i="19"/>
  <c r="K19" i="19"/>
  <c r="K115" i="19" s="1"/>
  <c r="D115" i="19"/>
  <c r="D10" i="21"/>
  <c r="F30" i="18"/>
  <c r="G30" i="18"/>
  <c r="I30" i="18"/>
  <c r="E30" i="18"/>
  <c r="F9" i="25"/>
  <c r="E7" i="11"/>
  <c r="E10" i="51"/>
  <c r="F10" i="51"/>
  <c r="G10" i="51"/>
  <c r="H10" i="51"/>
  <c r="I10" i="51"/>
  <c r="J10" i="51"/>
  <c r="K10" i="51"/>
  <c r="D10" i="51"/>
  <c r="E31" i="1"/>
  <c r="D31" i="1"/>
  <c r="K18" i="1"/>
  <c r="C19" i="19"/>
  <c r="D12" i="36"/>
  <c r="E12" i="36"/>
  <c r="I12" i="36"/>
  <c r="K12" i="36"/>
  <c r="C12" i="36"/>
  <c r="K71" i="48"/>
  <c r="I9" i="1"/>
  <c r="C39" i="16"/>
  <c r="C105" i="16"/>
  <c r="C6" i="18"/>
  <c r="C7" i="18"/>
  <c r="C30" i="18" s="1"/>
  <c r="H6" i="18"/>
  <c r="H30" i="18" s="1"/>
  <c r="H7" i="18"/>
  <c r="H28" i="18"/>
  <c r="J28" i="18"/>
  <c r="J30" i="18" s="1"/>
  <c r="K6" i="18"/>
  <c r="K30" i="18" s="1"/>
  <c r="K7" i="18"/>
  <c r="K28" i="18"/>
  <c r="J32" i="38"/>
  <c r="J48" i="38" s="1"/>
  <c r="C34" i="37"/>
  <c r="C54" i="37" s="1"/>
  <c r="E48" i="38"/>
  <c r="H5" i="38"/>
  <c r="H7" i="38"/>
  <c r="H10" i="38"/>
  <c r="H14" i="38"/>
  <c r="H23" i="38"/>
  <c r="H24" i="38"/>
  <c r="H26" i="38"/>
  <c r="H27" i="38"/>
  <c r="E9" i="39"/>
  <c r="F9" i="39"/>
  <c r="H9" i="39"/>
  <c r="I9" i="39"/>
  <c r="J9" i="39"/>
  <c r="K9" i="39"/>
  <c r="C9" i="39"/>
  <c r="K8" i="56"/>
  <c r="C8" i="56"/>
  <c r="D13" i="41"/>
  <c r="G13" i="40"/>
  <c r="C47" i="42"/>
  <c r="D25" i="44"/>
  <c r="H10" i="44"/>
  <c r="H11" i="44"/>
  <c r="H24" i="44"/>
  <c r="H25" i="44" s="1"/>
  <c r="C13" i="44"/>
  <c r="C25" i="44"/>
  <c r="D7" i="55"/>
  <c r="C7" i="55"/>
  <c r="H18" i="45"/>
  <c r="H26" i="45"/>
  <c r="H38" i="45"/>
  <c r="H39" i="45" s="1"/>
  <c r="D22" i="46"/>
  <c r="H8" i="46"/>
  <c r="H22" i="46" s="1"/>
  <c r="H13" i="46"/>
  <c r="H15" i="46"/>
  <c r="H21" i="46"/>
  <c r="C10" i="47"/>
  <c r="C86" i="19"/>
  <c r="C115" i="19" s="1"/>
  <c r="C147" i="16"/>
  <c r="D46" i="20"/>
  <c r="H15" i="20"/>
  <c r="H46" i="20" s="1"/>
  <c r="H18" i="20"/>
  <c r="H27" i="20"/>
  <c r="J10" i="21"/>
  <c r="K10" i="21"/>
  <c r="D13" i="22"/>
  <c r="E13" i="22"/>
  <c r="F13" i="22"/>
  <c r="G13" i="22"/>
  <c r="H13" i="22"/>
  <c r="I13" i="22"/>
  <c r="J13" i="22"/>
  <c r="K13" i="22"/>
  <c r="C13" i="22"/>
  <c r="E7" i="54"/>
  <c r="G7" i="54"/>
  <c r="K7" i="54"/>
  <c r="C7" i="54"/>
  <c r="D133" i="23"/>
  <c r="E133" i="23"/>
  <c r="D11" i="53"/>
  <c r="E11" i="53"/>
  <c r="F11" i="53"/>
  <c r="G11" i="53"/>
  <c r="K11" i="53"/>
  <c r="C11" i="53"/>
  <c r="D9" i="25"/>
  <c r="E9" i="25"/>
  <c r="G9" i="25"/>
  <c r="J9" i="25"/>
  <c r="K9" i="25"/>
  <c r="H25" i="26"/>
  <c r="H29" i="26" s="1"/>
  <c r="H26" i="26"/>
  <c r="H5" i="28"/>
  <c r="H12" i="28"/>
  <c r="D7" i="11"/>
  <c r="F7" i="11"/>
  <c r="G7" i="11"/>
  <c r="J7" i="11"/>
  <c r="K7" i="11"/>
  <c r="C38" i="17"/>
  <c r="E6" i="52"/>
  <c r="C6" i="52"/>
  <c r="D71" i="48"/>
  <c r="E71" i="48"/>
  <c r="G71" i="48"/>
  <c r="H71" i="48"/>
  <c r="I43" i="48"/>
  <c r="I71" i="48"/>
  <c r="J71" i="48"/>
  <c r="G31" i="1"/>
  <c r="H31" i="1"/>
  <c r="I31" i="1"/>
  <c r="J31" i="1"/>
  <c r="K31" i="1"/>
  <c r="C31" i="1"/>
  <c r="H8" i="25"/>
  <c r="H7" i="25"/>
  <c r="H9" i="25"/>
  <c r="H5" i="9"/>
  <c r="H10" i="9"/>
  <c r="H6" i="9"/>
  <c r="H5" i="11"/>
  <c r="H7" i="11" s="1"/>
  <c r="H48" i="38" l="1"/>
</calcChain>
</file>

<file path=xl/sharedStrings.xml><?xml version="1.0" encoding="utf-8"?>
<sst xmlns="http://schemas.openxmlformats.org/spreadsheetml/2006/main" count="1917" uniqueCount="1262">
  <si>
    <t>ALMENDRO</t>
  </si>
  <si>
    <t>( Prunus amygdalus)</t>
  </si>
  <si>
    <t>VARIEDADES</t>
  </si>
  <si>
    <t>BROOKS</t>
  </si>
  <si>
    <t>DESMAYO LARGETA</t>
  </si>
  <si>
    <t>GUARA</t>
  </si>
  <si>
    <t>MARCONA</t>
  </si>
  <si>
    <t>FRANCO</t>
  </si>
  <si>
    <t xml:space="preserve">WOOD COLONY </t>
  </si>
  <si>
    <t>OTROS</t>
  </si>
  <si>
    <t>TOTAL</t>
  </si>
  <si>
    <t>ARANDANO</t>
  </si>
  <si>
    <t>(Vaccinium corymbosum)</t>
  </si>
  <si>
    <t>BENEGOLD</t>
  </si>
  <si>
    <t>BILOXI</t>
  </si>
  <si>
    <t>BLUE GOLD</t>
  </si>
  <si>
    <t xml:space="preserve">BLUE RAY </t>
  </si>
  <si>
    <t>BLUE HEAVEN</t>
  </si>
  <si>
    <t>BONITA</t>
  </si>
  <si>
    <t>BRIGITTE</t>
  </si>
  <si>
    <t>BROADWAY</t>
  </si>
  <si>
    <t>CENTURIUON</t>
  </si>
  <si>
    <t>CHOICE</t>
  </si>
  <si>
    <t>COOPER</t>
  </si>
  <si>
    <t>COVILLE</t>
  </si>
  <si>
    <t>DENISSE</t>
  </si>
  <si>
    <t>DUKE</t>
  </si>
  <si>
    <t>ELLIOT</t>
  </si>
  <si>
    <t>GEORGIAGEM</t>
  </si>
  <si>
    <t>GULF COAST</t>
  </si>
  <si>
    <t>HUBERT</t>
  </si>
  <si>
    <t>JERSEY</t>
  </si>
  <si>
    <t xml:space="preserve">LEGACY </t>
  </si>
  <si>
    <t>LIBERTY</t>
  </si>
  <si>
    <t>MARIMBA</t>
  </si>
  <si>
    <t xml:space="preserve">MISTY </t>
  </si>
  <si>
    <t>NORTHLAND</t>
  </si>
  <si>
    <t>PATRIOT</t>
  </si>
  <si>
    <t>POWER BLUE</t>
  </si>
  <si>
    <t>SIERRA</t>
  </si>
  <si>
    <t>SHARPBLUE</t>
  </si>
  <si>
    <t>SOUTHLAND</t>
  </si>
  <si>
    <t>SPARTAN</t>
  </si>
  <si>
    <t>SUNRISE</t>
  </si>
  <si>
    <t>STAR</t>
  </si>
  <si>
    <t>TORO</t>
  </si>
  <si>
    <t>AVELLANO EUROPEO</t>
  </si>
  <si>
    <t>(Corylus avellana)</t>
  </si>
  <si>
    <t>BARCELONA</t>
  </si>
  <si>
    <t>COMUN</t>
  </si>
  <si>
    <t>EUROPEO</t>
  </si>
  <si>
    <t>GITUMNI</t>
  </si>
  <si>
    <t>GRINGO</t>
  </si>
  <si>
    <t>TONADA GIFFONI</t>
  </si>
  <si>
    <t>TONDA GENTILE DE LA LANGHE</t>
  </si>
  <si>
    <t>TONDA ROMANA</t>
  </si>
  <si>
    <t>T GOLD</t>
  </si>
  <si>
    <t>CAQUI</t>
  </si>
  <si>
    <t>(Diospyros kaki L.)</t>
  </si>
  <si>
    <t>CURUCUMA</t>
  </si>
  <si>
    <t>PRINCIPE ITO</t>
  </si>
  <si>
    <t>SEMILLAS</t>
  </si>
  <si>
    <t>BIGARREAUX NAPOLEON</t>
  </si>
  <si>
    <t>BING 260</t>
  </si>
  <si>
    <t xml:space="preserve"> BING WAB 13</t>
  </si>
  <si>
    <t>BLACK JACK</t>
  </si>
  <si>
    <t>BLACK TARTARIAN</t>
  </si>
  <si>
    <t>BURLAT'S</t>
  </si>
  <si>
    <t>CITATION</t>
  </si>
  <si>
    <t xml:space="preserve">COMUN  </t>
  </si>
  <si>
    <t>CORAL</t>
  </si>
  <si>
    <t>CORAZON DE PALOMA</t>
  </si>
  <si>
    <t>CRISTALINA</t>
  </si>
  <si>
    <t>DANNONNAY</t>
  </si>
  <si>
    <t>DURONI 3</t>
  </si>
  <si>
    <t>EMPEROR FRANCES</t>
  </si>
  <si>
    <t>F S-1</t>
  </si>
  <si>
    <t>F S-2</t>
  </si>
  <si>
    <t>GARNET</t>
  </si>
  <si>
    <t>GUINDO COMUN</t>
  </si>
  <si>
    <t>KARINA</t>
  </si>
  <si>
    <t>LIBERTY ROYAL</t>
  </si>
  <si>
    <t>LATE MARIA</t>
  </si>
  <si>
    <t>MONTMORENCY</t>
  </si>
  <si>
    <t>NAPOLEON</t>
  </si>
  <si>
    <t>ROYAL  LEE</t>
  </si>
  <si>
    <t>RUBY</t>
  </si>
  <si>
    <t>SANDRA ROSE</t>
  </si>
  <si>
    <t>SANSON</t>
  </si>
  <si>
    <t>SCHMIDT</t>
  </si>
  <si>
    <t>SKEENA</t>
  </si>
  <si>
    <t>SOMERSET</t>
  </si>
  <si>
    <t>STELLA</t>
  </si>
  <si>
    <t>STACCATO</t>
  </si>
  <si>
    <t>TULARE</t>
  </si>
  <si>
    <t>TYE YOU</t>
  </si>
  <si>
    <t>VALDIVIANA</t>
  </si>
  <si>
    <t>VINA</t>
  </si>
  <si>
    <t>CHIRIMOYO</t>
  </si>
  <si>
    <t>(Annona cherimola Mill)</t>
  </si>
  <si>
    <t>CASTAÑO</t>
  </si>
  <si>
    <t>BRAISWELL</t>
  </si>
  <si>
    <t>CASTAÑO COMUN</t>
  </si>
  <si>
    <t>CASTAÑO DE LA MADONNA</t>
  </si>
  <si>
    <t>CASTELL BORELLO</t>
  </si>
  <si>
    <t>CITTA DI CASTELLO</t>
  </si>
  <si>
    <t>DULCE</t>
  </si>
  <si>
    <t>LA PERLA</t>
  </si>
  <si>
    <t>MARIGOULE</t>
  </si>
  <si>
    <t>MARRON CUNEO</t>
  </si>
  <si>
    <t>M.DI VAL DI SUSA</t>
  </si>
  <si>
    <t>M.DI MONTEMARRANO</t>
  </si>
  <si>
    <t>MONTE MARIANO</t>
  </si>
  <si>
    <t>MONSTRUOSA KNIGHT</t>
  </si>
  <si>
    <t>PRECOZ MIGOULE</t>
  </si>
  <si>
    <t>SEMILLA</t>
  </si>
  <si>
    <t>CIRUELO</t>
  </si>
  <si>
    <t>Europeo</t>
  </si>
  <si>
    <t>(Prunus domestica)</t>
  </si>
  <si>
    <t xml:space="preserve">CIRUELO </t>
  </si>
  <si>
    <t>Japones</t>
  </si>
  <si>
    <t>( Prunus salicina Lindl)</t>
  </si>
  <si>
    <t>AURORA</t>
  </si>
  <si>
    <t>CIRUELO DE FLOR</t>
  </si>
  <si>
    <t>LATE ROSA</t>
  </si>
  <si>
    <t>LINDA ROSA</t>
  </si>
  <si>
    <t>REINA CLAUDIA</t>
  </si>
  <si>
    <t xml:space="preserve">ROYAL DIAMOMD </t>
  </si>
  <si>
    <t>CLEMENTINAS</t>
  </si>
  <si>
    <t>(Citrus reticulata)</t>
  </si>
  <si>
    <t>CLEMENTINA</t>
  </si>
  <si>
    <t>NOUR</t>
  </si>
  <si>
    <t>NOVA</t>
  </si>
  <si>
    <t>PRIMOSOLE</t>
  </si>
  <si>
    <t>OROGRANDE</t>
  </si>
  <si>
    <t>ORONULES</t>
  </si>
  <si>
    <t>SALTEÑITA</t>
  </si>
  <si>
    <t>DAMASCO</t>
  </si>
  <si>
    <t>(Prunus armeniaca)</t>
  </si>
  <si>
    <t>FLAVOR GLO</t>
  </si>
  <si>
    <t>GOLDBAR</t>
  </si>
  <si>
    <t xml:space="preserve">LUNA </t>
  </si>
  <si>
    <t xml:space="preserve">PALSTEIN </t>
  </si>
  <si>
    <t>TOMCOT</t>
  </si>
  <si>
    <t>ZEBRA</t>
  </si>
  <si>
    <t>DURAZNERO</t>
  </si>
  <si>
    <t>(Prunus persicae L) Batsch</t>
  </si>
  <si>
    <t>ANDROSS</t>
  </si>
  <si>
    <t>BETARRAGA</t>
  </si>
  <si>
    <t>BLANQUILLO</t>
  </si>
  <si>
    <t>BULL YELLOW</t>
  </si>
  <si>
    <t>CONSERVERO</t>
  </si>
  <si>
    <t xml:space="preserve"> DAVIES</t>
  </si>
  <si>
    <t>DE FLOR ROSADA</t>
  </si>
  <si>
    <t xml:space="preserve">DR. ROSS  </t>
  </si>
  <si>
    <t>EARLY ELEGANT LADY</t>
  </si>
  <si>
    <t>ELBESTA</t>
  </si>
  <si>
    <t>ENANO GLO</t>
  </si>
  <si>
    <t>FIRST OF THE FAME</t>
  </si>
  <si>
    <t>FLAMING RED</t>
  </si>
  <si>
    <t>FLORDAKING</t>
  </si>
  <si>
    <t>GOUDMYN</t>
  </si>
  <si>
    <t>HESSE</t>
  </si>
  <si>
    <t>INDEPENDENCE</t>
  </si>
  <si>
    <t>JANICE RED</t>
  </si>
  <si>
    <t xml:space="preserve">LINDO </t>
  </si>
  <si>
    <t>MARIA DELICIA</t>
  </si>
  <si>
    <t>PERFECTION OF THE FAME</t>
  </si>
  <si>
    <t>POLAR QUEEN</t>
  </si>
  <si>
    <t>PRUHO DR. HAMANTAL</t>
  </si>
  <si>
    <t>RIO COPIAPO (COPIAPO)</t>
  </si>
  <si>
    <t>RIZZI</t>
  </si>
  <si>
    <t xml:space="preserve">ROYAL GLORY </t>
  </si>
  <si>
    <t>RUBY SUN</t>
  </si>
  <si>
    <t>SIXTH OF THE FAME</t>
  </si>
  <si>
    <t>SNOW DANCE</t>
  </si>
  <si>
    <t>SNOW LADY</t>
  </si>
  <si>
    <t>SPRING GEM</t>
  </si>
  <si>
    <t>SUGAR GIANT</t>
  </si>
  <si>
    <t>SUMMER ZEE</t>
  </si>
  <si>
    <t>SUPER RICH</t>
  </si>
  <si>
    <t>TENTH OF THE FAME</t>
  </si>
  <si>
    <t xml:space="preserve">THIRD OF THE FAME </t>
  </si>
  <si>
    <t>TINTON</t>
  </si>
  <si>
    <t>TOMATE</t>
  </si>
  <si>
    <t>WHITE ROYAL</t>
  </si>
  <si>
    <t>FRAMBUESO</t>
  </si>
  <si>
    <t>(Rubus idaeus L.)</t>
  </si>
  <si>
    <t>MEEKER</t>
  </si>
  <si>
    <t>FRUTILLA</t>
  </si>
  <si>
    <t>(Fragaria L.)</t>
  </si>
  <si>
    <t>HONOR</t>
  </si>
  <si>
    <t>PLARION FREE</t>
  </si>
  <si>
    <t>GRANADO</t>
  </si>
  <si>
    <t xml:space="preserve">COMUN </t>
  </si>
  <si>
    <t>ESPAÑOL</t>
  </si>
  <si>
    <t xml:space="preserve">FRUTO </t>
  </si>
  <si>
    <t>ROJO</t>
  </si>
  <si>
    <t>WONDERFUL</t>
  </si>
  <si>
    <t>GROSELLA</t>
  </si>
  <si>
    <t>(Ribes sativus)</t>
  </si>
  <si>
    <t>ECOTIPO VERDE</t>
  </si>
  <si>
    <t>ECOTIPO ROJO</t>
  </si>
  <si>
    <t>PITNEL</t>
  </si>
  <si>
    <t>WELCOME</t>
  </si>
  <si>
    <t>GUAYABA</t>
  </si>
  <si>
    <t>GUAYABA BLANCA</t>
  </si>
  <si>
    <t>HIGUERA</t>
  </si>
  <si>
    <t>(Ficus carica)</t>
  </si>
  <si>
    <t>BLANCA</t>
  </si>
  <si>
    <t>CALIMYRNA</t>
  </si>
  <si>
    <t>NEGRA  COMUN</t>
  </si>
  <si>
    <t>KIWI</t>
  </si>
  <si>
    <t>(Actinidia chinensis)</t>
  </si>
  <si>
    <t xml:space="preserve">CHICO MALE </t>
  </si>
  <si>
    <t>CHIEFTAIN</t>
  </si>
  <si>
    <t>GREEN LIGHT</t>
  </si>
  <si>
    <t>METEOR</t>
  </si>
  <si>
    <t>SHIFTAIN</t>
  </si>
  <si>
    <t>SPARCKLER</t>
  </si>
  <si>
    <t>LIMA</t>
  </si>
  <si>
    <t>(Citrus aurantifolia.)</t>
  </si>
  <si>
    <t>LIMA  BEARS</t>
  </si>
  <si>
    <t>LIMA DULCE</t>
  </si>
  <si>
    <t>OTRA</t>
  </si>
  <si>
    <t>LIMONERO</t>
  </si>
  <si>
    <t>(Citrus limon)</t>
  </si>
  <si>
    <t>MESSINA</t>
  </si>
  <si>
    <t>SUTIL DE GAZA</t>
  </si>
  <si>
    <t>SUTIL DE PICA</t>
  </si>
  <si>
    <t>LIMON</t>
  </si>
  <si>
    <t>(Lima baer)</t>
  </si>
  <si>
    <t>LIMON SIN PEPA</t>
  </si>
  <si>
    <t>POMELO</t>
  </si>
  <si>
    <t>ROSADO</t>
  </si>
  <si>
    <t xml:space="preserve">  TOTAL</t>
  </si>
  <si>
    <t>LUCUMO</t>
  </si>
  <si>
    <t>(Lucuma obovata H.B.K)</t>
  </si>
  <si>
    <t>MERCED</t>
  </si>
  <si>
    <t>OTRO</t>
  </si>
  <si>
    <t>HOJA DE SAUCE</t>
  </si>
  <si>
    <t>MANDARINA</t>
  </si>
  <si>
    <t>KINOTO</t>
  </si>
  <si>
    <t>KUNQUAST</t>
  </si>
  <si>
    <t>MANZANO</t>
  </si>
  <si>
    <t xml:space="preserve">(Malus pumila Mill) </t>
  </si>
  <si>
    <t>ELSTAR</t>
  </si>
  <si>
    <t>FUJI SD</t>
  </si>
  <si>
    <t>GALA SELECCIÓN COLOR</t>
  </si>
  <si>
    <t>HONEY  CRISP</t>
  </si>
  <si>
    <t>LIMONA</t>
  </si>
  <si>
    <t>LODI</t>
  </si>
  <si>
    <t xml:space="preserve">MANCHURIAN </t>
  </si>
  <si>
    <t>PRIMA</t>
  </si>
  <si>
    <t>PUCHACAY</t>
  </si>
  <si>
    <t>RUSSIAN SEEDLING</t>
  </si>
  <si>
    <t>SCARLETT SPUR</t>
  </si>
  <si>
    <t>SNOWDRIFT</t>
  </si>
  <si>
    <t>ULTRA RED GALA</t>
  </si>
  <si>
    <t>MEMBRILLO</t>
  </si>
  <si>
    <t>(Cydonia oblonga)</t>
  </si>
  <si>
    <t>LUCUMA</t>
  </si>
  <si>
    <t>MORA</t>
  </si>
  <si>
    <t>(Rubus subgenus)</t>
  </si>
  <si>
    <t>KIOWA</t>
  </si>
  <si>
    <t>MARION  BERRY</t>
  </si>
  <si>
    <t>NAVAHO</t>
  </si>
  <si>
    <t>NARANJO</t>
  </si>
  <si>
    <t>(Citrus sinensis)</t>
  </si>
  <si>
    <t xml:space="preserve">ATWOOD </t>
  </si>
  <si>
    <t>BARRYFIELD</t>
  </si>
  <si>
    <t>BURDOG</t>
  </si>
  <si>
    <t>CARA CARA</t>
  </si>
  <si>
    <t xml:space="preserve">GOLDEN  </t>
  </si>
  <si>
    <t>MIDNIGHT</t>
  </si>
  <si>
    <t>MORO</t>
  </si>
  <si>
    <t xml:space="preserve">OLINDA VALENCIA </t>
  </si>
  <si>
    <t>RHODE</t>
  </si>
  <si>
    <t>SPRING NAVEL</t>
  </si>
  <si>
    <t>VALENCIA  LINDA</t>
  </si>
  <si>
    <t>VALENCIA  TARDÍA</t>
  </si>
  <si>
    <t>VALENCIA  MIDNIGHT</t>
  </si>
  <si>
    <t>WASHINGTON</t>
  </si>
  <si>
    <t>WASHINGTON PARENT</t>
  </si>
  <si>
    <t>STAR RUBY</t>
  </si>
  <si>
    <t>NECTARINO</t>
  </si>
  <si>
    <t>(Prunus persicae var nectarina)</t>
  </si>
  <si>
    <t>AUGUST QUEEN</t>
  </si>
  <si>
    <t>FAMOUS OF MARCH</t>
  </si>
  <si>
    <t>FAMOUS SUMMER</t>
  </si>
  <si>
    <t xml:space="preserve">FIESTA </t>
  </si>
  <si>
    <t>FIVETH OF THE FAME</t>
  </si>
  <si>
    <t>FOURTH OF THE FAME</t>
  </si>
  <si>
    <t>HONEY BLACK</t>
  </si>
  <si>
    <t xml:space="preserve">INCOMPARABLE </t>
  </si>
  <si>
    <t>KLAMP</t>
  </si>
  <si>
    <t>MAILLARFERARIE</t>
  </si>
  <si>
    <t>RED GEM</t>
  </si>
  <si>
    <t>SEPTEMBER QUEEN</t>
  </si>
  <si>
    <t>SUPER QUEEN</t>
  </si>
  <si>
    <t>SWEET FEDERIC</t>
  </si>
  <si>
    <t>SWEET FLAME</t>
  </si>
  <si>
    <t>SWEET ICE</t>
  </si>
  <si>
    <t xml:space="preserve">VENUS </t>
  </si>
  <si>
    <t>ANTARES</t>
  </si>
  <si>
    <t>NISPERO</t>
  </si>
  <si>
    <t>(Eriobotrya japonica)</t>
  </si>
  <si>
    <t xml:space="preserve">CALIFORNIANO </t>
  </si>
  <si>
    <t>NOGAL</t>
  </si>
  <si>
    <t>(Juglans regia)</t>
  </si>
  <si>
    <t>ACONCAGUA</t>
  </si>
  <si>
    <t>ASTORGA  172</t>
  </si>
  <si>
    <t>CALIFORNIANA</t>
  </si>
  <si>
    <t xml:space="preserve">HARTLEY </t>
  </si>
  <si>
    <t>CHANDLER</t>
  </si>
  <si>
    <t>OLIVO</t>
  </si>
  <si>
    <t>(Olea europea L.)</t>
  </si>
  <si>
    <t>ACEBUCHE</t>
  </si>
  <si>
    <t>ARBUSANA</t>
  </si>
  <si>
    <t>BIANCOLILLA</t>
  </si>
  <si>
    <t>CORATINA</t>
  </si>
  <si>
    <t>ESCOLANA</t>
  </si>
  <si>
    <t>KALAMATA</t>
  </si>
  <si>
    <t>KORINENKI</t>
  </si>
  <si>
    <t>NOCCE LARA</t>
  </si>
  <si>
    <t>PICCOLINE</t>
  </si>
  <si>
    <t>PALTO</t>
  </si>
  <si>
    <t>(Persea americana Mill)</t>
  </si>
  <si>
    <t>CALIFORNIANO</t>
  </si>
  <si>
    <t>DAYAN</t>
  </si>
  <si>
    <t>FLORENTINA</t>
  </si>
  <si>
    <t>QUEEN</t>
  </si>
  <si>
    <t>SINALOBA</t>
  </si>
  <si>
    <t>Total</t>
  </si>
  <si>
    <t>PECANO</t>
  </si>
  <si>
    <t>(Carya illinoensis)</t>
  </si>
  <si>
    <t>GRABHOLS</t>
  </si>
  <si>
    <t xml:space="preserve">WICHITA </t>
  </si>
  <si>
    <t>PERAL</t>
  </si>
  <si>
    <t>(Pirus communis)</t>
  </si>
  <si>
    <t xml:space="preserve">BEURRE D´ANJOU </t>
  </si>
  <si>
    <t>BOSC</t>
  </si>
  <si>
    <t>CALERIANO</t>
  </si>
  <si>
    <t xml:space="preserve">COSCIA </t>
  </si>
  <si>
    <t>EL DORADO</t>
  </si>
  <si>
    <t>FORELLE</t>
  </si>
  <si>
    <t>HOSUI</t>
  </si>
  <si>
    <t>SALVADOR IZQUIERDO</t>
  </si>
  <si>
    <t>SEIGYOKU</t>
  </si>
  <si>
    <t>SHINKA</t>
  </si>
  <si>
    <t xml:space="preserve">SIGLO X </t>
  </si>
  <si>
    <t>SIGLO XX</t>
  </si>
  <si>
    <t>AMARILLO</t>
  </si>
  <si>
    <t>R.BOW</t>
  </si>
  <si>
    <t>WHITE</t>
  </si>
  <si>
    <t>PISTACHO</t>
  </si>
  <si>
    <t xml:space="preserve">ATLANTICA     </t>
  </si>
  <si>
    <t>INTEGRIMA</t>
  </si>
  <si>
    <t>TANGELO</t>
  </si>
  <si>
    <t>(Citrus L.)</t>
  </si>
  <si>
    <t>VID DE MESA</t>
  </si>
  <si>
    <t>(Vitis vinifera)</t>
  </si>
  <si>
    <t>AUTUMN ROYAL</t>
  </si>
  <si>
    <t>MOSCATEL DE ALEJANDRÍA</t>
  </si>
  <si>
    <t>MOSCATEL DE AUSTRIA</t>
  </si>
  <si>
    <t>PEDRO JIMENEZ</t>
  </si>
  <si>
    <t>PERLON</t>
  </si>
  <si>
    <t>PRINCESS</t>
  </si>
  <si>
    <t>RED GLOBE</t>
  </si>
  <si>
    <t>RUBY SEEDLESS</t>
  </si>
  <si>
    <t xml:space="preserve">SUGRAONE  </t>
  </si>
  <si>
    <t>SUPERIOR</t>
  </si>
  <si>
    <t>THOMPSON</t>
  </si>
  <si>
    <t>VID VINIFERA</t>
  </si>
  <si>
    <t>ASPIRAN BUCHE</t>
  </si>
  <si>
    <t>CABERNET</t>
  </si>
  <si>
    <t>CABERNET SAUVIGNON</t>
  </si>
  <si>
    <t>CALMERIA</t>
  </si>
  <si>
    <t>CARIGNAN</t>
  </si>
  <si>
    <t>CARMENERE</t>
  </si>
  <si>
    <t>CHARDONNAY</t>
  </si>
  <si>
    <t>FLAME SEEDLESS</t>
  </si>
  <si>
    <t>MARSANNE</t>
  </si>
  <si>
    <t>PETIT SYRAH</t>
  </si>
  <si>
    <t>PETIT VERDOT</t>
  </si>
  <si>
    <t>PINOT</t>
  </si>
  <si>
    <t>PINOT GRIS</t>
  </si>
  <si>
    <t>RIESLING</t>
  </si>
  <si>
    <t>SAUVIGNON GRIS</t>
  </si>
  <si>
    <t>SEMILLON</t>
  </si>
  <si>
    <t>SHINE</t>
  </si>
  <si>
    <t>TANNAT</t>
  </si>
  <si>
    <t>TEMPRANILLO</t>
  </si>
  <si>
    <t>ZARZAPARRILLA</t>
  </si>
  <si>
    <t>(Ribes nigrum)</t>
  </si>
  <si>
    <t>RED LAKE</t>
  </si>
  <si>
    <t>IXL</t>
  </si>
  <si>
    <t>TEXAS</t>
  </si>
  <si>
    <t>BRAUBUEL</t>
  </si>
  <si>
    <t>CAPE FEAR</t>
  </si>
  <si>
    <t>CHALLENGER</t>
  </si>
  <si>
    <t>CHAULER</t>
  </si>
  <si>
    <t>HIGH BUSH</t>
  </si>
  <si>
    <t>PREMIER</t>
  </si>
  <si>
    <t>BOSIO</t>
  </si>
  <si>
    <t>BARLETT</t>
  </si>
  <si>
    <t>DAVIANA</t>
  </si>
  <si>
    <t>DU CHILI</t>
  </si>
  <si>
    <t>ENIS</t>
  </si>
  <si>
    <t>MORTARELLA</t>
  </si>
  <si>
    <t>ROYAL</t>
  </si>
  <si>
    <t>T GO2</t>
  </si>
  <si>
    <t>CAFÉ</t>
  </si>
  <si>
    <t>(Coffer arabico)</t>
  </si>
  <si>
    <t>ARABIC</t>
  </si>
  <si>
    <t>HACHIYA</t>
  </si>
  <si>
    <t>MANCAQUI</t>
  </si>
  <si>
    <t>SHARON SWEET</t>
  </si>
  <si>
    <t>CEREZO</t>
  </si>
  <si>
    <t>BALING</t>
  </si>
  <si>
    <t>EARLY SWEET</t>
  </si>
  <si>
    <t>FERPIM</t>
  </si>
  <si>
    <t>FERPRIME</t>
  </si>
  <si>
    <t>GEANT HEDELFINGEN</t>
  </si>
  <si>
    <t>GLACIER</t>
  </si>
  <si>
    <t>HEWSTER</t>
  </si>
  <si>
    <t>SUNANA</t>
  </si>
  <si>
    <t>VIGARRO</t>
  </si>
  <si>
    <t>VIGOREAUX</t>
  </si>
  <si>
    <t>VIN COTN</t>
  </si>
  <si>
    <t>BRONCEADA</t>
  </si>
  <si>
    <t>DORADA</t>
  </si>
  <si>
    <t>NATIVA</t>
  </si>
  <si>
    <t>AUTUMN GIANT</t>
  </si>
  <si>
    <t>AUTUMN GRAND</t>
  </si>
  <si>
    <t>BLACK BEAUT</t>
  </si>
  <si>
    <t>BLACK NOS</t>
  </si>
  <si>
    <t>CATALINA</t>
  </si>
  <si>
    <t>DORADO</t>
  </si>
  <si>
    <t>EARLY BLACK DIAMOND</t>
  </si>
  <si>
    <t>FIRENZE 90</t>
  </si>
  <si>
    <t>FORTE</t>
  </si>
  <si>
    <t>HAMYRA</t>
  </si>
  <si>
    <t>HUNGARO</t>
  </si>
  <si>
    <t>LAETITIA</t>
  </si>
  <si>
    <t>MERY DIAMOND</t>
  </si>
  <si>
    <t>MURIETA</t>
  </si>
  <si>
    <t>NUBIANA</t>
  </si>
  <si>
    <t>OCTOBER SUN</t>
  </si>
  <si>
    <t>PINK DELIGHT</t>
  </si>
  <si>
    <t>RNP</t>
  </si>
  <si>
    <t>ROSEMARY</t>
  </si>
  <si>
    <t xml:space="preserve">SPRING BEAUT </t>
  </si>
  <si>
    <t xml:space="preserve">SUPLUMTHIRTEEN </t>
  </si>
  <si>
    <t>ZEHAVA</t>
  </si>
  <si>
    <t>CLEOPATRA</t>
  </si>
  <si>
    <t>ELLENDALE</t>
  </si>
  <si>
    <t>MARISOL</t>
  </si>
  <si>
    <t>ANDY GOLD</t>
  </si>
  <si>
    <t xml:space="preserve">EARLY COT </t>
  </si>
  <si>
    <t>GIADA</t>
  </si>
  <si>
    <t>GOLDRICH</t>
  </si>
  <si>
    <t>GOLDSTRIKE</t>
  </si>
  <si>
    <t>GOLDEN GLOBE</t>
  </si>
  <si>
    <t>GRANDIR</t>
  </si>
  <si>
    <t>POTICI</t>
  </si>
  <si>
    <t>TRACY</t>
  </si>
  <si>
    <t>AMERICAN NECTAR</t>
  </si>
  <si>
    <t>CANDY ICE</t>
  </si>
  <si>
    <t>CANDY PRINCESS</t>
  </si>
  <si>
    <t>COPIAPO</t>
  </si>
  <si>
    <t>EARLY TREAT</t>
  </si>
  <si>
    <t>FAYETTE</t>
  </si>
  <si>
    <t>FLORIDA PRINCE</t>
  </si>
  <si>
    <t>GOLDEN CREST</t>
  </si>
  <si>
    <t>IRIS ROSSO</t>
  </si>
  <si>
    <t>J. H. HALE</t>
  </si>
  <si>
    <t>JUNE LADY</t>
  </si>
  <si>
    <t>LATE NOS</t>
  </si>
  <si>
    <t>MANON</t>
  </si>
  <si>
    <t>MAY CREST</t>
  </si>
  <si>
    <t>MAY PRIDE</t>
  </si>
  <si>
    <t>MASENBRIM</t>
  </si>
  <si>
    <t>RED NOS</t>
  </si>
  <si>
    <t>SEPTEMBER LADY</t>
  </si>
  <si>
    <t>SEPTEMBER PRIDE</t>
  </si>
  <si>
    <t>SPRING SNOW</t>
  </si>
  <si>
    <t>SPRING TIME</t>
  </si>
  <si>
    <t>SUGAR MAY</t>
  </si>
  <si>
    <t>SUGAR GRAND</t>
  </si>
  <si>
    <t>SUMMER SNOW</t>
  </si>
  <si>
    <t>W. AMARILLO</t>
  </si>
  <si>
    <t>YUKON KING</t>
  </si>
  <si>
    <t>ANNE</t>
  </si>
  <si>
    <t>CHILLIWAK</t>
  </si>
  <si>
    <t>GLEN LYON</t>
  </si>
  <si>
    <t>GOLDIE</t>
  </si>
  <si>
    <t>JOAN J</t>
  </si>
  <si>
    <t>JOAN SQUIRE</t>
  </si>
  <si>
    <t>KIWIGOLDIE</t>
  </si>
  <si>
    <t xml:space="preserve">ADDIE </t>
  </si>
  <si>
    <t>BRIDGESTONE</t>
  </si>
  <si>
    <t>CAMPINA</t>
  </si>
  <si>
    <t>CARTUNO</t>
  </si>
  <si>
    <t>CESENA</t>
  </si>
  <si>
    <t xml:space="preserve">CIREINE </t>
  </si>
  <si>
    <t>DANA</t>
  </si>
  <si>
    <t>DON</t>
  </si>
  <si>
    <t>EGLA</t>
  </si>
  <si>
    <t>FERRARA</t>
  </si>
  <si>
    <t>IDEA</t>
  </si>
  <si>
    <t>LINDA</t>
  </si>
  <si>
    <t>NIKE</t>
  </si>
  <si>
    <t>PAJARO</t>
  </si>
  <si>
    <t>PAYANE</t>
  </si>
  <si>
    <t>SELVA</t>
  </si>
  <si>
    <t>SWEET CHARLIE</t>
  </si>
  <si>
    <t>TEODORA</t>
  </si>
  <si>
    <t>TUDLA MILSEI</t>
  </si>
  <si>
    <t>FRUTO ROJO</t>
  </si>
  <si>
    <t>AMISH RED</t>
  </si>
  <si>
    <t>INVICTO</t>
  </si>
  <si>
    <t>NINNONMOKI</t>
  </si>
  <si>
    <t>ANNA</t>
  </si>
  <si>
    <t>FROST EUREKA</t>
  </si>
  <si>
    <t>LIMONERA 8A</t>
  </si>
  <si>
    <t xml:space="preserve">LISBOA </t>
  </si>
  <si>
    <t>VARIEGADO</t>
  </si>
  <si>
    <t>MANGO</t>
  </si>
  <si>
    <t>(Mangifera indica)</t>
  </si>
  <si>
    <t>DE PICA</t>
  </si>
  <si>
    <t>HADEN</t>
  </si>
  <si>
    <t>KEITT</t>
  </si>
  <si>
    <t>MARIO ALEJANDRO</t>
  </si>
  <si>
    <t>SENSATION</t>
  </si>
  <si>
    <t>TOMMY ATKINS</t>
  </si>
  <si>
    <t>AKANE</t>
  </si>
  <si>
    <t>CHILE</t>
  </si>
  <si>
    <t>COX ORANGE</t>
  </si>
  <si>
    <t>COX S</t>
  </si>
  <si>
    <t>CLARA FEL</t>
  </si>
  <si>
    <t>DISCOVERY</t>
  </si>
  <si>
    <t>ELSHOF</t>
  </si>
  <si>
    <t>FIESTA</t>
  </si>
  <si>
    <t>FOX ORANGE</t>
  </si>
  <si>
    <t xml:space="preserve">FUJI </t>
  </si>
  <si>
    <t>FUJI ESTRIADA</t>
  </si>
  <si>
    <t xml:space="preserve">FUJI NAGAFU 6 </t>
  </si>
  <si>
    <t>FUJI RAYADA</t>
  </si>
  <si>
    <t>GOLDEN GALA</t>
  </si>
  <si>
    <t>GOLDEN HORNET</t>
  </si>
  <si>
    <t>HILLIER</t>
  </si>
  <si>
    <t>HOKUTO</t>
  </si>
  <si>
    <t>JAMBA</t>
  </si>
  <si>
    <t>LIMONA  GRANDE</t>
  </si>
  <si>
    <t>LIMONA SPUR</t>
  </si>
  <si>
    <t>LIMONA STANDARD</t>
  </si>
  <si>
    <t>MUTSU</t>
  </si>
  <si>
    <t>NEW JONAGOLD</t>
  </si>
  <si>
    <t>PLATANO</t>
  </si>
  <si>
    <t>PROFUSION</t>
  </si>
  <si>
    <t>RED ELSWOUT</t>
  </si>
  <si>
    <t>REINETA RAMBUR</t>
  </si>
  <si>
    <t>REINETA CHAMPAGNE</t>
  </si>
  <si>
    <t>ROTER BOSKOOP</t>
  </si>
  <si>
    <t>SANSA</t>
  </si>
  <si>
    <t>STARKRIMSON</t>
  </si>
  <si>
    <t>SUN FUJI</t>
  </si>
  <si>
    <t>TSUGARU</t>
  </si>
  <si>
    <t>TOSCA</t>
  </si>
  <si>
    <t>VIRGINIA CRAB</t>
  </si>
  <si>
    <t>WILTSHIRE</t>
  </si>
  <si>
    <t>MARACUYA</t>
  </si>
  <si>
    <t>(Passionaria ed)</t>
  </si>
  <si>
    <t>FLAVICARPA</t>
  </si>
  <si>
    <t>MA</t>
  </si>
  <si>
    <t>MA + OLD HOME</t>
  </si>
  <si>
    <t>ADO NAVEL</t>
  </si>
  <si>
    <t>ARGUS</t>
  </si>
  <si>
    <t>BONANZA</t>
  </si>
  <si>
    <t>DELTA</t>
  </si>
  <si>
    <t>FORTUNA</t>
  </si>
  <si>
    <t>NEW GOLD</t>
  </si>
  <si>
    <t>SKAGG´S BONANZA</t>
  </si>
  <si>
    <t>TONSA</t>
  </si>
  <si>
    <t>WASHINGTON FROST</t>
  </si>
  <si>
    <t>ARMKING</t>
  </si>
  <si>
    <t>AUGUST SWEET</t>
  </si>
  <si>
    <t>AURELIO</t>
  </si>
  <si>
    <t>BIG TOP</t>
  </si>
  <si>
    <t>DIAMOND MAY</t>
  </si>
  <si>
    <t>DIAMOND RAY</t>
  </si>
  <si>
    <t>EARLY GLO</t>
  </si>
  <si>
    <t>EARLY MAY GRAND</t>
  </si>
  <si>
    <t>EARLY SUN GRAND</t>
  </si>
  <si>
    <t>FIREBRITE</t>
  </si>
  <si>
    <t>GRAND SWEET</t>
  </si>
  <si>
    <t>JUNE GLO</t>
  </si>
  <si>
    <t>MAY FIRE</t>
  </si>
  <si>
    <t>RED DELIGHT</t>
  </si>
  <si>
    <t>RED FANTASTIC ENANO</t>
  </si>
  <si>
    <t>RED GLO</t>
  </si>
  <si>
    <t xml:space="preserve">SNOW QUEEN </t>
  </si>
  <si>
    <t>SPARKLING MAY</t>
  </si>
  <si>
    <t>SUMMER BREAUT</t>
  </si>
  <si>
    <t>SUMMER GRAND</t>
  </si>
  <si>
    <t>STONE RED</t>
  </si>
  <si>
    <t>PEDRO</t>
  </si>
  <si>
    <t>SUND LAND</t>
  </si>
  <si>
    <t>TEHAMA</t>
  </si>
  <si>
    <t>ASCOLANO</t>
  </si>
  <si>
    <t>BARNEA</t>
  </si>
  <si>
    <t>BASMERINO</t>
  </si>
  <si>
    <t>BLANQUETTA</t>
  </si>
  <si>
    <t>CHANGLOT REAL</t>
  </si>
  <si>
    <t>NAVALLI</t>
  </si>
  <si>
    <t>RUBRA</t>
  </si>
  <si>
    <t>SURI</t>
  </si>
  <si>
    <t>PAPAYA</t>
  </si>
  <si>
    <t>(Carica papaya)</t>
  </si>
  <si>
    <t>SOLO</t>
  </si>
  <si>
    <t>PRINCESA EUGENIA</t>
  </si>
  <si>
    <t>RYAN</t>
  </si>
  <si>
    <t>DE VERONA</t>
  </si>
  <si>
    <t>HASIN</t>
  </si>
  <si>
    <t>KOSUI</t>
  </si>
  <si>
    <t>MIJISSEIKI</t>
  </si>
  <si>
    <t>OLD HOME</t>
  </si>
  <si>
    <t>RED BARTLETT</t>
  </si>
  <si>
    <t>ROCHA</t>
  </si>
  <si>
    <t>SHINSEIKI</t>
  </si>
  <si>
    <t>STAR ROUS</t>
  </si>
  <si>
    <t xml:space="preserve">LAMAKA </t>
  </si>
  <si>
    <t>ROSA MOSQUETA</t>
  </si>
  <si>
    <t>ALTO PUREN S.4 (OP-4)</t>
  </si>
  <si>
    <t>QUEEN ROSE</t>
  </si>
  <si>
    <t>CASSIS</t>
  </si>
  <si>
    <t>MERLOT AMERICANO</t>
  </si>
  <si>
    <t>MERLOT FRANCES</t>
  </si>
  <si>
    <t>MERLOT ITALIANO</t>
  </si>
  <si>
    <t xml:space="preserve">SAUVIGNON </t>
  </si>
  <si>
    <t xml:space="preserve">SAUVIGNON AMERICANO </t>
  </si>
  <si>
    <t xml:space="preserve">SAUVIGNON BLANC </t>
  </si>
  <si>
    <t>VERDOT NOIR</t>
  </si>
  <si>
    <t>LATE BLUE</t>
  </si>
  <si>
    <t>PACIFICO</t>
  </si>
  <si>
    <t>LIGURIA</t>
  </si>
  <si>
    <t>SERIGNOLA</t>
  </si>
  <si>
    <t>ROJA</t>
  </si>
  <si>
    <t>JORDANOLO</t>
  </si>
  <si>
    <t>GOLDEN SPUR</t>
  </si>
  <si>
    <t>JONKEER</t>
  </si>
  <si>
    <t>DAR SELECT</t>
  </si>
  <si>
    <t>AEGINA</t>
  </si>
  <si>
    <t>RED ALLEPO</t>
  </si>
  <si>
    <t>PIWONKA</t>
  </si>
  <si>
    <t>FEMFREE</t>
  </si>
  <si>
    <t>GLORIA</t>
  </si>
  <si>
    <t>SUMMER AFRICAN GOLD</t>
  </si>
  <si>
    <t>WILLIAMS</t>
  </si>
  <si>
    <t>GRENACHE</t>
  </si>
  <si>
    <t>NELSON</t>
  </si>
  <si>
    <t>KATALIN</t>
  </si>
  <si>
    <t>SPC 207</t>
  </si>
  <si>
    <t>BANDORA</t>
  </si>
  <si>
    <t>BRAVE HEART</t>
  </si>
  <si>
    <t>JOHN W</t>
  </si>
  <si>
    <t xml:space="preserve">SUPLUMTHIRTYONE </t>
  </si>
  <si>
    <t>SUPLUMTHIRTYTHREE</t>
  </si>
  <si>
    <t xml:space="preserve">SUPLUMTHIRTYFIVE </t>
  </si>
  <si>
    <t xml:space="preserve">SUPLUMTHIRTYEIGHT </t>
  </si>
  <si>
    <t>SUPLUMTWENTY SIX</t>
  </si>
  <si>
    <t>HELENA</t>
  </si>
  <si>
    <t>NINFA</t>
  </si>
  <si>
    <t xml:space="preserve">PENTA </t>
  </si>
  <si>
    <t>PERLA</t>
  </si>
  <si>
    <t>PEÑA DE ORO</t>
  </si>
  <si>
    <t>PRICE</t>
  </si>
  <si>
    <t>SUAPRISIX</t>
  </si>
  <si>
    <t>SUPER GOLD</t>
  </si>
  <si>
    <t>AUTUMN RED</t>
  </si>
  <si>
    <t>BABY GOLD 5</t>
  </si>
  <si>
    <t>BABY GOLD 6</t>
  </si>
  <si>
    <t>DEESIX</t>
  </si>
  <si>
    <t>GREIA</t>
  </si>
  <si>
    <t>NINTH OF THE FAME</t>
  </si>
  <si>
    <t>PLAWHITE-5</t>
  </si>
  <si>
    <t>PLAWHITE-10</t>
  </si>
  <si>
    <t>PLAGOLD-15</t>
  </si>
  <si>
    <t>RED SUN</t>
  </si>
  <si>
    <t>SUPECHEIGHT</t>
  </si>
  <si>
    <t>SUPECHFOUR</t>
  </si>
  <si>
    <t>SUPECHTHIRTEEN</t>
  </si>
  <si>
    <t>SUPECHNINE</t>
  </si>
  <si>
    <t>AMBAR</t>
  </si>
  <si>
    <t>LLOY GEORGES</t>
  </si>
  <si>
    <t>SHOENEMAN</t>
  </si>
  <si>
    <t>PERUVIANA</t>
  </si>
  <si>
    <t>AZAPA</t>
  </si>
  <si>
    <t>CHACA</t>
  </si>
  <si>
    <t>CHOLELE</t>
  </si>
  <si>
    <t>COAPA</t>
  </si>
  <si>
    <t>BLACK MISSION</t>
  </si>
  <si>
    <t>MASCHIO 2010</t>
  </si>
  <si>
    <t>MASCHIO 5972</t>
  </si>
  <si>
    <t>MATISSE</t>
  </si>
  <si>
    <t>MOSHAN</t>
  </si>
  <si>
    <t>FINO 95</t>
  </si>
  <si>
    <t>ARIWA</t>
  </si>
  <si>
    <t>CROWDER RED DELICIOUS</t>
  </si>
  <si>
    <t>CYBELE</t>
  </si>
  <si>
    <t>DELCOROS</t>
  </si>
  <si>
    <t>DELFLOKI</t>
  </si>
  <si>
    <t>DELJUGA</t>
  </si>
  <si>
    <t>FESTIVAL</t>
  </si>
  <si>
    <t>FUJI BC 2</t>
  </si>
  <si>
    <t>GALA TOP ONE</t>
  </si>
  <si>
    <t>GIANNY</t>
  </si>
  <si>
    <t>GOLDEN REINDERS</t>
  </si>
  <si>
    <t>HUISCAPI</t>
  </si>
  <si>
    <t>PINK GOLD</t>
  </si>
  <si>
    <t>MURTILLA</t>
  </si>
  <si>
    <t>(Ugni molinae)</t>
  </si>
  <si>
    <t>MORA HIBRIDA</t>
  </si>
  <si>
    <t>SUNECTEIGHTEEN</t>
  </si>
  <si>
    <t>SUNECTNINETEEN</t>
  </si>
  <si>
    <t>CARAZOULA</t>
  </si>
  <si>
    <t>HOJIBLANCA</t>
  </si>
  <si>
    <t>MAYAPAN</t>
  </si>
  <si>
    <t>CONFERENCE</t>
  </si>
  <si>
    <t>TAYLOR´S GOLD</t>
  </si>
  <si>
    <t>OXYDON</t>
  </si>
  <si>
    <t xml:space="preserve">ROSADA TALCA </t>
  </si>
  <si>
    <t>MUSCATA PETIT</t>
  </si>
  <si>
    <t xml:space="preserve">FUYU </t>
  </si>
  <si>
    <t xml:space="preserve">JIRO </t>
  </si>
  <si>
    <t xml:space="preserve">CONCHA LISA  </t>
  </si>
  <si>
    <t xml:space="preserve">CLEMENULE </t>
  </si>
  <si>
    <t xml:space="preserve">     BING </t>
  </si>
  <si>
    <t xml:space="preserve">HERITAGE  </t>
  </si>
  <si>
    <t>TULAMEEN</t>
  </si>
  <si>
    <t xml:space="preserve">GARIGUETTE </t>
  </si>
  <si>
    <t xml:space="preserve">OSO GRANDE </t>
  </si>
  <si>
    <t>BRAEBURN</t>
  </si>
  <si>
    <t xml:space="preserve">DELICIOUS </t>
  </si>
  <si>
    <t xml:space="preserve">FUJI TAC 114 </t>
  </si>
  <si>
    <t xml:space="preserve">GALA </t>
  </si>
  <si>
    <t xml:space="preserve">GALAXY </t>
  </si>
  <si>
    <t xml:space="preserve">GRANNY SMITH  </t>
  </si>
  <si>
    <t xml:space="preserve">GRAVENSTEIN </t>
  </si>
  <si>
    <t xml:space="preserve">HUASHUAI </t>
  </si>
  <si>
    <t xml:space="preserve">IDARED </t>
  </si>
  <si>
    <t xml:space="preserve">JONAGOLD </t>
  </si>
  <si>
    <t xml:space="preserve">JONATHAN </t>
  </si>
  <si>
    <t xml:space="preserve">ATWOOD  EARLY NAVEL </t>
  </si>
  <si>
    <t xml:space="preserve">FUKUMOTO </t>
  </si>
  <si>
    <t xml:space="preserve">GOLDEN NUGGET </t>
  </si>
  <si>
    <t xml:space="preserve">LANE LATE </t>
  </si>
  <si>
    <t xml:space="preserve">NAVEL LATE </t>
  </si>
  <si>
    <t xml:space="preserve">NAVELINA </t>
  </si>
  <si>
    <t xml:space="preserve">NEW HALL </t>
  </si>
  <si>
    <t xml:space="preserve">TARDIA DE VALENCIA </t>
  </si>
  <si>
    <t xml:space="preserve">THOMPSON </t>
  </si>
  <si>
    <t xml:space="preserve">VALENCIA </t>
  </si>
  <si>
    <t xml:space="preserve">BACON </t>
  </si>
  <si>
    <t xml:space="preserve">CHAMPION </t>
  </si>
  <si>
    <t xml:space="preserve">EDRANOL </t>
  </si>
  <si>
    <t xml:space="preserve">ESTHER </t>
  </si>
  <si>
    <t xml:space="preserve">FUERTE </t>
  </si>
  <si>
    <t>HASS</t>
  </si>
  <si>
    <t xml:space="preserve">NEGRA LA CRUZ </t>
  </si>
  <si>
    <t xml:space="preserve">MINEOLA </t>
  </si>
  <si>
    <t xml:space="preserve">BUTTE </t>
  </si>
  <si>
    <t xml:space="preserve">CARMEL </t>
  </si>
  <si>
    <t xml:space="preserve">FRITZ </t>
  </si>
  <si>
    <t xml:space="preserve">MERCED </t>
  </si>
  <si>
    <t xml:space="preserve">MISSION  </t>
  </si>
  <si>
    <t xml:space="preserve">NON PAREIL </t>
  </si>
  <si>
    <t xml:space="preserve">PADRE </t>
  </si>
  <si>
    <t xml:space="preserve">PRICE </t>
  </si>
  <si>
    <t xml:space="preserve">RUBY </t>
  </si>
  <si>
    <t xml:space="preserve">SOLANO </t>
  </si>
  <si>
    <t xml:space="preserve">BERKELEY </t>
  </si>
  <si>
    <t xml:space="preserve">BLUE CROP </t>
  </si>
  <si>
    <t xml:space="preserve">BRIGHTWELL </t>
  </si>
  <si>
    <t xml:space="preserve">O´NEIL </t>
  </si>
  <si>
    <t xml:space="preserve">TIF BLUE </t>
  </si>
  <si>
    <t xml:space="preserve">EARLY BURLAT </t>
  </si>
  <si>
    <t xml:space="preserve">KORDIA </t>
  </si>
  <si>
    <t xml:space="preserve">LAMBERT </t>
  </si>
  <si>
    <t xml:space="preserve">LAPINS </t>
  </si>
  <si>
    <t xml:space="preserve">NEW STAR </t>
  </si>
  <si>
    <t xml:space="preserve">RAINIER </t>
  </si>
  <si>
    <t xml:space="preserve">REGINA </t>
  </si>
  <si>
    <t xml:space="preserve">SAM </t>
  </si>
  <si>
    <t xml:space="preserve">SUMMIT </t>
  </si>
  <si>
    <t xml:space="preserve">SYLVIA </t>
  </si>
  <si>
    <t xml:space="preserve">D´AGEN </t>
  </si>
  <si>
    <t xml:space="preserve">PRESIDENT </t>
  </si>
  <si>
    <t>AMBAR  O AMBER</t>
  </si>
  <si>
    <t xml:space="preserve">BLACK AMBAR </t>
  </si>
  <si>
    <t xml:space="preserve">CASSELMAN </t>
  </si>
  <si>
    <t xml:space="preserve">ELEPHANT HEART </t>
  </si>
  <si>
    <t xml:space="preserve">FORTUNE </t>
  </si>
  <si>
    <t>FRIAR</t>
  </si>
  <si>
    <t xml:space="preserve">LARODA </t>
  </si>
  <si>
    <t xml:space="preserve">LARRY ANN </t>
  </si>
  <si>
    <t xml:space="preserve">RED BEAUT </t>
  </si>
  <si>
    <t xml:space="preserve">ROYSUM </t>
  </si>
  <si>
    <t xml:space="preserve">SANTA ROSA </t>
  </si>
  <si>
    <t xml:space="preserve">SIMKA </t>
  </si>
  <si>
    <t xml:space="preserve">SUPLUMELEVEN </t>
  </si>
  <si>
    <t xml:space="preserve">SUPLUMTWELVE </t>
  </si>
  <si>
    <t xml:space="preserve">SUPLUMFOURTEEN </t>
  </si>
  <si>
    <t xml:space="preserve">SUPLUMTWENTYSEVEN </t>
  </si>
  <si>
    <t xml:space="preserve">WICKSON </t>
  </si>
  <si>
    <t xml:space="preserve">CASTEL BRITE </t>
  </si>
  <si>
    <t xml:space="preserve">DINA </t>
  </si>
  <si>
    <t xml:space="preserve">IMPERIAL </t>
  </si>
  <si>
    <t xml:space="preserve">KATTY </t>
  </si>
  <si>
    <t xml:space="preserve">MODESTO </t>
  </si>
  <si>
    <t xml:space="preserve">PATTERSON  </t>
  </si>
  <si>
    <t xml:space="preserve">BOWEN </t>
  </si>
  <si>
    <t xml:space="preserve">CAL RED </t>
  </si>
  <si>
    <t xml:space="preserve">CAROLYN </t>
  </si>
  <si>
    <t xml:space="preserve">CARSON </t>
  </si>
  <si>
    <t xml:space="preserve">CORONA </t>
  </si>
  <si>
    <t xml:space="preserve">DESERT GOLD </t>
  </si>
  <si>
    <t xml:space="preserve">DIXON </t>
  </si>
  <si>
    <t xml:space="preserve">DIXIE RED </t>
  </si>
  <si>
    <t xml:space="preserve">DR. DAVIS  </t>
  </si>
  <si>
    <t xml:space="preserve">EARLY MAJESTIC </t>
  </si>
  <si>
    <t xml:space="preserve">ELEGANT LADY </t>
  </si>
  <si>
    <t xml:space="preserve">EVERST </t>
  </si>
  <si>
    <t xml:space="preserve">EARLY AFRICAN GOLD </t>
  </si>
  <si>
    <t xml:space="preserve">FORTUNA </t>
  </si>
  <si>
    <t xml:space="preserve">GAUME </t>
  </si>
  <si>
    <t xml:space="preserve">HALFORD </t>
  </si>
  <si>
    <t xml:space="preserve">HONEY AFRICAN GOLD </t>
  </si>
  <si>
    <t xml:space="preserve">JUNGERMAN </t>
  </si>
  <si>
    <t xml:space="preserve">KAKAMAS </t>
  </si>
  <si>
    <t xml:space="preserve">LOADELL </t>
  </si>
  <si>
    <t xml:space="preserve">MAJESTIC </t>
  </si>
  <si>
    <t xml:space="preserve">O´HENRY </t>
  </si>
  <si>
    <t xml:space="preserve">PHILLIPS CLING </t>
  </si>
  <si>
    <t xml:space="preserve">REIGELS </t>
  </si>
  <si>
    <t xml:space="preserve">ROME STAR </t>
  </si>
  <si>
    <t xml:space="preserve">SEPTEMBER FREE </t>
  </si>
  <si>
    <t xml:space="preserve">SEPTEMBER SUN  </t>
  </si>
  <si>
    <t xml:space="preserve">SPRING LADY </t>
  </si>
  <si>
    <t xml:space="preserve">STARN </t>
  </si>
  <si>
    <t>KADOTA</t>
  </si>
  <si>
    <t xml:space="preserve">HAYWARD </t>
  </si>
  <si>
    <t xml:space="preserve">MATUA </t>
  </si>
  <si>
    <t xml:space="preserve">TOMUR </t>
  </si>
  <si>
    <t xml:space="preserve">LIMON DE PICA </t>
  </si>
  <si>
    <t xml:space="preserve">EUREKA </t>
  </si>
  <si>
    <t xml:space="preserve">FINO 49 </t>
  </si>
  <si>
    <t xml:space="preserve">GENOVA </t>
  </si>
  <si>
    <t xml:space="preserve">LOCHBUIE </t>
  </si>
  <si>
    <t xml:space="preserve">MORGAN SPUR </t>
  </si>
  <si>
    <t xml:space="preserve">MORREN´S JONAGORED </t>
  </si>
  <si>
    <t xml:space="preserve">RED CHIEF HEINICKE </t>
  </si>
  <si>
    <t xml:space="preserve">RED DELICIOUS </t>
  </si>
  <si>
    <t xml:space="preserve">REINETA </t>
  </si>
  <si>
    <t xml:space="preserve">RICHARD DELICIOUS </t>
  </si>
  <si>
    <t>ROYAL GALA PREMIUM  ( SOUTH RED GALA )</t>
  </si>
  <si>
    <t xml:space="preserve">SCARLETT  </t>
  </si>
  <si>
    <t xml:space="preserve">CHAMPION  </t>
  </si>
  <si>
    <t xml:space="preserve">ARMQUEEN </t>
  </si>
  <si>
    <t xml:space="preserve">AUGUST RED </t>
  </si>
  <si>
    <t xml:space="preserve">CRIMSON BABY </t>
  </si>
  <si>
    <t xml:space="preserve">FAIRLANE </t>
  </si>
  <si>
    <t xml:space="preserve">FANTASIA </t>
  </si>
  <si>
    <t xml:space="preserve">FLAVORTOP </t>
  </si>
  <si>
    <t xml:space="preserve">LATE LEGRAND </t>
  </si>
  <si>
    <t xml:space="preserve">MAY  GRAND </t>
  </si>
  <si>
    <t xml:space="preserve">RED DIAMOND </t>
  </si>
  <si>
    <t xml:space="preserve">RED JIM </t>
  </si>
  <si>
    <t xml:space="preserve">RIO RED  </t>
  </si>
  <si>
    <t xml:space="preserve">SPRING RED </t>
  </si>
  <si>
    <t xml:space="preserve">TANAKA </t>
  </si>
  <si>
    <t xml:space="preserve">CHANDLER </t>
  </si>
  <si>
    <t xml:space="preserve">FRANQUETTE </t>
  </si>
  <si>
    <t xml:space="preserve">HOWARD </t>
  </si>
  <si>
    <t xml:space="preserve">SERR </t>
  </si>
  <si>
    <t xml:space="preserve">VINA </t>
  </si>
  <si>
    <t xml:space="preserve">ARBEQUINA </t>
  </si>
  <si>
    <t xml:space="preserve">EMPELTRE </t>
  </si>
  <si>
    <t xml:space="preserve">FRANTOIO </t>
  </si>
  <si>
    <t xml:space="preserve">LECCINO </t>
  </si>
  <si>
    <t xml:space="preserve">MANZANILLA </t>
  </si>
  <si>
    <t xml:space="preserve">PICUAL </t>
  </si>
  <si>
    <t xml:space="preserve">SEVILLANA </t>
  </si>
  <si>
    <t xml:space="preserve">ABATE FETTEL </t>
  </si>
  <si>
    <t xml:space="preserve">BEURRE BOSC </t>
  </si>
  <si>
    <t xml:space="preserve">D´ANJOU </t>
  </si>
  <si>
    <t xml:space="preserve">DOYENNE DU COMICE </t>
  </si>
  <si>
    <t xml:space="preserve">PACKHAM´S TRIUMPH </t>
  </si>
  <si>
    <t xml:space="preserve">RED SENSATION </t>
  </si>
  <si>
    <t xml:space="preserve">SUMMER BARTLETT  </t>
  </si>
  <si>
    <t xml:space="preserve">WINTER NELLIS </t>
  </si>
  <si>
    <t xml:space="preserve">KERMAN </t>
  </si>
  <si>
    <t xml:space="preserve">PETERS </t>
  </si>
  <si>
    <t xml:space="preserve">BLACK SEEDLESS </t>
  </si>
  <si>
    <t xml:space="preserve">CRIMSON SEEDLESS </t>
  </si>
  <si>
    <t xml:space="preserve">MOSCATEL ROSADA </t>
  </si>
  <si>
    <t xml:space="preserve">PERLETTE </t>
  </si>
  <si>
    <t xml:space="preserve">RED SEEDLESS </t>
  </si>
  <si>
    <t xml:space="preserve">RIBIER </t>
  </si>
  <si>
    <t xml:space="preserve">ALICANTE BOUSHET </t>
  </si>
  <si>
    <t xml:space="preserve">CABERNET FRANC </t>
  </si>
  <si>
    <t xml:space="preserve">GEWURZTRAMINER </t>
  </si>
  <si>
    <t xml:space="preserve">MALBEC </t>
  </si>
  <si>
    <t xml:space="preserve">MERLOT </t>
  </si>
  <si>
    <t xml:space="preserve">VIOGNIER  </t>
  </si>
  <si>
    <t xml:space="preserve">TORONTEL </t>
  </si>
  <si>
    <t xml:space="preserve">TINTORERA </t>
  </si>
  <si>
    <t xml:space="preserve">SYRAH </t>
  </si>
  <si>
    <t xml:space="preserve">SANGIOVESE </t>
  </si>
  <si>
    <t xml:space="preserve">ROUSSANE </t>
  </si>
  <si>
    <t xml:space="preserve">PINOT NOIR </t>
  </si>
  <si>
    <t xml:space="preserve">PINOT BLANC </t>
  </si>
  <si>
    <t xml:space="preserve">THOMPSON SEEDLESS(SULTANINA) </t>
  </si>
  <si>
    <t>EMERALD SEEDLESS</t>
  </si>
  <si>
    <t xml:space="preserve">TRA - ZEE </t>
  </si>
  <si>
    <t xml:space="preserve">HOWARD SUN </t>
  </si>
  <si>
    <t xml:space="preserve">         KING RUBY SEEDLESS </t>
  </si>
  <si>
    <t xml:space="preserve">ARCTIC GOLD </t>
  </si>
  <si>
    <t>ARCTIC ROSE</t>
  </si>
  <si>
    <t>ARCTIC STAR</t>
  </si>
  <si>
    <t>ARCTIC SWEET</t>
  </si>
  <si>
    <t xml:space="preserve">FLAMEKIST </t>
  </si>
  <si>
    <t>GIANT PEARL</t>
  </si>
  <si>
    <t>CRIPPS PINK (PINK LADY)</t>
  </si>
  <si>
    <t>LOCAL  SERENA</t>
  </si>
  <si>
    <t>MARRON DORE DE LYON</t>
  </si>
  <si>
    <t xml:space="preserve">TILTON </t>
  </si>
  <si>
    <t>HORTIGA</t>
  </si>
  <si>
    <t>FUJI RAKU RAKU</t>
  </si>
  <si>
    <t>EVE BRAEBURN (MARIRI RED)</t>
  </si>
  <si>
    <t>CRIPPS RED (SUNDOWNER)</t>
  </si>
  <si>
    <t>HILARY</t>
  </si>
  <si>
    <t>MITCHEL (IMPERIAL GALA)</t>
  </si>
  <si>
    <t xml:space="preserve">CAMPBELL (RED CHIEF) </t>
  </si>
  <si>
    <t>TENROY (ROYAL GALA)</t>
  </si>
  <si>
    <t>MULLINS (GOLDEN  DELICIOUS)</t>
  </si>
  <si>
    <t>HIDALA (HILLWELL BRAEBURN)</t>
  </si>
  <si>
    <t xml:space="preserve">GIBSON (GOLDEN SMOOTHEE) </t>
  </si>
  <si>
    <t>KURAKATA</t>
  </si>
  <si>
    <t>VAN</t>
  </si>
  <si>
    <t>SCHNEIDER SPATE KNOSPEL</t>
  </si>
  <si>
    <t>SYLVIA</t>
  </si>
  <si>
    <t xml:space="preserve">SUNBURST </t>
  </si>
  <si>
    <t>HEDELFINGEN</t>
  </si>
  <si>
    <t>MARVIN</t>
  </si>
  <si>
    <t>STOCKTON MORELLO</t>
  </si>
  <si>
    <t>SUPLUMSIX (ANGELINO)</t>
  </si>
  <si>
    <t xml:space="preserve">SONGOLD </t>
  </si>
  <si>
    <t>FLAVOR GIANT</t>
  </si>
  <si>
    <t>MARIETTA</t>
  </si>
  <si>
    <r>
      <t>Prunus avium</t>
    </r>
    <r>
      <rPr>
        <b/>
        <sz val="10"/>
        <rFont val="Comic Sans MS"/>
        <family val="4"/>
      </rPr>
      <t>L.</t>
    </r>
  </si>
  <si>
    <t>MAY GLO</t>
  </si>
  <si>
    <t>ECOTIPO</t>
  </si>
  <si>
    <t>GOLDEN BERRIE</t>
  </si>
  <si>
    <t>(Physalis peruviana)</t>
  </si>
  <si>
    <r>
      <t xml:space="preserve">(Punica granatum </t>
    </r>
    <r>
      <rPr>
        <b/>
        <sz val="10"/>
        <rFont val="Comic Sans MS"/>
        <family val="4"/>
      </rPr>
      <t xml:space="preserve">L.) </t>
    </r>
  </si>
  <si>
    <r>
      <t>(Psidium guajava</t>
    </r>
    <r>
      <rPr>
        <b/>
        <sz val="10"/>
        <rFont val="Comic Sans MS"/>
        <family val="4"/>
      </rPr>
      <t xml:space="preserve"> L.)</t>
    </r>
  </si>
  <si>
    <t>(Rosa eglanteria = Rosa rubiginosa)</t>
  </si>
  <si>
    <r>
      <t xml:space="preserve">(Citrus </t>
    </r>
    <r>
      <rPr>
        <b/>
        <sz val="10"/>
        <rFont val="Comic Sans MS"/>
        <family val="4"/>
      </rPr>
      <t>L</t>
    </r>
    <r>
      <rPr>
        <b/>
        <i/>
        <sz val="10"/>
        <rFont val="Comic Sans MS"/>
        <family val="4"/>
      </rPr>
      <t>.)</t>
    </r>
  </si>
  <si>
    <t>MORLEY</t>
  </si>
  <si>
    <t>BIGALISE</t>
  </si>
  <si>
    <t>COLUMBIA</t>
  </si>
  <si>
    <t>EARLY QUEEN</t>
  </si>
  <si>
    <t>RED HEART</t>
  </si>
  <si>
    <t>AUTUMN BLUSH</t>
  </si>
  <si>
    <t>FANCY LADY</t>
  </si>
  <si>
    <t>FLAME CREST</t>
  </si>
  <si>
    <t>KAWEAH</t>
  </si>
  <si>
    <t>REGINA</t>
  </si>
  <si>
    <t>REINA ELENA</t>
  </si>
  <si>
    <t>RYAN SUN</t>
  </si>
  <si>
    <t>SPRING CREST</t>
  </si>
  <si>
    <t>WHITE LADY</t>
  </si>
  <si>
    <t>ZEE LADY</t>
  </si>
  <si>
    <t>AVANA APIRENA</t>
  </si>
  <si>
    <t>SUPER CHIEF</t>
  </si>
  <si>
    <t>AUGUST FIRE</t>
  </si>
  <si>
    <t>APRIL GLO</t>
  </si>
  <si>
    <t>ARTIC JAY</t>
  </si>
  <si>
    <t>ARCTIC SNOW</t>
  </si>
  <si>
    <t>BIG BOY</t>
  </si>
  <si>
    <t>DECEMBER RED</t>
  </si>
  <si>
    <t>EARLY LEGRAND</t>
  </si>
  <si>
    <t>KAY GLO</t>
  </si>
  <si>
    <t xml:space="preserve">NECTAR CREST </t>
  </si>
  <si>
    <t>PRIMA RED</t>
  </si>
  <si>
    <t>SPARKLING JUN</t>
  </si>
  <si>
    <t>WEINBERGER</t>
  </si>
  <si>
    <t>NAVAL</t>
  </si>
  <si>
    <t>ZUTANO</t>
  </si>
  <si>
    <t xml:space="preserve">RED D´ANJOU </t>
  </si>
  <si>
    <t>BLACK FINGER</t>
  </si>
  <si>
    <t>EMPEROR</t>
  </si>
  <si>
    <t>ROYAL RED</t>
  </si>
  <si>
    <t>INTERESPECIFICO DE PRUNUS</t>
  </si>
  <si>
    <t>FLAVOR KING</t>
  </si>
  <si>
    <t>FLAVOR QUEEN</t>
  </si>
  <si>
    <t>FLAVOR SUPREME</t>
  </si>
  <si>
    <t>FLAVOR DELIGHT</t>
  </si>
  <si>
    <t>FLAVORELLA</t>
  </si>
  <si>
    <t>CHENIN BLANC</t>
  </si>
  <si>
    <t xml:space="preserve">MOURVEDRE </t>
  </si>
  <si>
    <t>SAVANA</t>
  </si>
  <si>
    <t>LIBERTY BELL</t>
  </si>
  <si>
    <t>OLYMPUS</t>
  </si>
  <si>
    <t>TAHOMA</t>
  </si>
  <si>
    <t>BURBANK</t>
  </si>
  <si>
    <t>FLAVOR HEART</t>
  </si>
  <si>
    <t>JOANNA RED</t>
  </si>
  <si>
    <t>MID RED PLUM</t>
  </si>
  <si>
    <t>ORANGE PLUM</t>
  </si>
  <si>
    <t>AUTUMN LADY</t>
  </si>
  <si>
    <t>BRITNEY LANE</t>
  </si>
  <si>
    <t>COUNTRY SWEET</t>
  </si>
  <si>
    <t>CRIMSOM LADY</t>
  </si>
  <si>
    <t>ROMEA</t>
  </si>
  <si>
    <t>ROSARIO RED</t>
  </si>
  <si>
    <t>TIRRENEA (TOSCANA)</t>
  </si>
  <si>
    <t>VISTA</t>
  </si>
  <si>
    <t>LORETINA</t>
  </si>
  <si>
    <t>W. MURCOTT</t>
  </si>
  <si>
    <t>OLSEN RED GALA</t>
  </si>
  <si>
    <t>CHEROKEE</t>
  </si>
  <si>
    <t>CANDY PEARL</t>
  </si>
  <si>
    <t>FIRE GLO</t>
  </si>
  <si>
    <t xml:space="preserve"> LEGRAND</t>
  </si>
  <si>
    <t>ZEE FIRE</t>
  </si>
  <si>
    <t>ZEE GLO</t>
  </si>
  <si>
    <t>WINTER BARTLETT</t>
  </si>
  <si>
    <t>MIDNIGHT BEAUTY</t>
  </si>
  <si>
    <t>COT</t>
  </si>
  <si>
    <r>
      <t>(</t>
    </r>
    <r>
      <rPr>
        <b/>
        <i/>
        <sz val="10"/>
        <rFont val="Comic Sans MS"/>
        <family val="4"/>
      </rPr>
      <t>Castanea sativa</t>
    </r>
    <r>
      <rPr>
        <b/>
        <sz val="10"/>
        <rFont val="Comic Sans MS"/>
        <family val="4"/>
      </rPr>
      <t xml:space="preserve"> Mill)</t>
    </r>
  </si>
  <si>
    <t>JEWEL</t>
  </si>
  <si>
    <t>DUKE AMARILLA</t>
  </si>
  <si>
    <t>ATLANTIC</t>
  </si>
  <si>
    <t>BLUE JAY</t>
  </si>
  <si>
    <t>OZARK BLUE</t>
  </si>
  <si>
    <t>EMERALD</t>
  </si>
  <si>
    <t>MILLENIA</t>
  </si>
  <si>
    <t>PRIMADONNA</t>
  </si>
  <si>
    <t>SNOW CHASER</t>
  </si>
  <si>
    <t>SOUTHERN BELL</t>
  </si>
  <si>
    <t>PALMETTO</t>
  </si>
  <si>
    <t>DRAPER</t>
  </si>
  <si>
    <t>OCHOCKONEE</t>
  </si>
  <si>
    <t>ALEPHA</t>
  </si>
  <si>
    <t>CAMELIA</t>
  </si>
  <si>
    <t>REBEL</t>
  </si>
  <si>
    <t>VERNON</t>
  </si>
  <si>
    <t>AZUL</t>
  </si>
  <si>
    <t>BLANCO</t>
  </si>
  <si>
    <t>CHILENO</t>
  </si>
  <si>
    <t>AMARGO</t>
  </si>
  <si>
    <t>AI-34</t>
  </si>
  <si>
    <t>NEMAGUARD (P)</t>
  </si>
  <si>
    <t xml:space="preserve">      TOTAL</t>
  </si>
  <si>
    <t>F-12</t>
  </si>
  <si>
    <t>GUINDO ACIDO</t>
  </si>
  <si>
    <t>ALEMAN TARDIO</t>
  </si>
  <si>
    <t>COLT(P)</t>
  </si>
  <si>
    <t>GISELA 5 (P)</t>
  </si>
  <si>
    <t>GISELA 6 (P)</t>
  </si>
  <si>
    <t>MAHALEB (P)</t>
  </si>
  <si>
    <t>MAXMA 14 (P)</t>
  </si>
  <si>
    <t>MAXMA 60 (P)</t>
  </si>
  <si>
    <t>MAZZARD (P)</t>
  </si>
  <si>
    <t>MERICIER (P)</t>
  </si>
  <si>
    <t>PAULUS</t>
  </si>
  <si>
    <t>PETER</t>
  </si>
  <si>
    <t>RIVEDEL</t>
  </si>
  <si>
    <t>ROYAL DOWN</t>
  </si>
  <si>
    <t>SWEET HEART</t>
  </si>
  <si>
    <t>MINIE ROYAL</t>
  </si>
  <si>
    <t>ROYAL RAINIER</t>
  </si>
  <si>
    <t>SANTINA</t>
  </si>
  <si>
    <t>SENTENNIAL</t>
  </si>
  <si>
    <t>TARTARIAN</t>
  </si>
  <si>
    <t>CAB-6p</t>
  </si>
  <si>
    <t>GUINDO SCHLTENMORELLE</t>
  </si>
  <si>
    <t>GLEN RED</t>
  </si>
  <si>
    <t>GLEN ROCK</t>
  </si>
  <si>
    <t>GUINDO PENDULO</t>
  </si>
  <si>
    <t>C-15</t>
  </si>
  <si>
    <t>OWEN T.</t>
  </si>
  <si>
    <t>BLACK SPLENDOR</t>
  </si>
  <si>
    <t>BLUE GUSTO</t>
  </si>
  <si>
    <t>CONSTANZA</t>
  </si>
  <si>
    <t>MARIANA 2624</t>
  </si>
  <si>
    <t>92-032/R1</t>
  </si>
  <si>
    <t>ROBADA</t>
  </si>
  <si>
    <t>POMONA</t>
  </si>
  <si>
    <t>FLAME KIST</t>
  </si>
  <si>
    <t>NEMAGUARD</t>
  </si>
  <si>
    <t>SNOW KING</t>
  </si>
  <si>
    <t>ROSS  PEACH</t>
  </si>
  <si>
    <t>DONUT PEACH</t>
  </si>
  <si>
    <t>EARLY RICH</t>
  </si>
  <si>
    <t>RICH LADY</t>
  </si>
  <si>
    <t>CHUCHE PICUDO</t>
  </si>
  <si>
    <t>GXN 15</t>
  </si>
  <si>
    <t>MALHERBE</t>
  </si>
  <si>
    <t>MOLLAR</t>
  </si>
  <si>
    <t>ESPINOSA</t>
  </si>
  <si>
    <t>CHILENA</t>
  </si>
  <si>
    <t>A-19</t>
  </si>
  <si>
    <t>Y 374</t>
  </si>
  <si>
    <t>W-175</t>
  </si>
  <si>
    <t>BRUNO</t>
  </si>
  <si>
    <t>SKELTON GREEN</t>
  </si>
  <si>
    <t>W-45</t>
  </si>
  <si>
    <t>W</t>
  </si>
  <si>
    <t>S600</t>
  </si>
  <si>
    <t>X-60</t>
  </si>
  <si>
    <t>Y-368</t>
  </si>
  <si>
    <t>Y-118</t>
  </si>
  <si>
    <t>Z-487</t>
  </si>
  <si>
    <t>CMW 53</t>
  </si>
  <si>
    <t>CMW-71</t>
  </si>
  <si>
    <t>CMW-72</t>
  </si>
  <si>
    <t>CMW-85</t>
  </si>
  <si>
    <t>J-N</t>
  </si>
  <si>
    <t>GUREA FROST</t>
  </si>
  <si>
    <t>SYDO</t>
  </si>
  <si>
    <t>AMARILLO IMPERIAL</t>
  </si>
  <si>
    <t>CLEMENPONS</t>
  </si>
  <si>
    <t>MORIA</t>
  </si>
  <si>
    <t>ORRI</t>
  </si>
  <si>
    <t>DELITE</t>
  </si>
  <si>
    <t>DANUS</t>
  </si>
  <si>
    <t>BROOKFIELD</t>
  </si>
  <si>
    <t>BURKITT GALA</t>
  </si>
  <si>
    <t>FUBRAX</t>
  </si>
  <si>
    <t>DIWA-JUNAMI</t>
  </si>
  <si>
    <t>GALA PREMIUN</t>
  </si>
  <si>
    <t>JERONIME</t>
  </si>
  <si>
    <t>GOLDEN</t>
  </si>
  <si>
    <t>MODI</t>
  </si>
  <si>
    <t>ROSY GLOW</t>
  </si>
  <si>
    <t>ROYAL GALA</t>
  </si>
  <si>
    <t>ESCAYPA</t>
  </si>
  <si>
    <t>OLSEN TWO GALA</t>
  </si>
  <si>
    <t>PACIFIC GALA</t>
  </si>
  <si>
    <t>JACOB FISHER</t>
  </si>
  <si>
    <t xml:space="preserve">KLARAPFEL </t>
  </si>
  <si>
    <t>NORTHEN SPAY</t>
  </si>
  <si>
    <t>PRIZILA</t>
  </si>
  <si>
    <t>AMBROSIA</t>
  </si>
  <si>
    <t>BAIGENT</t>
  </si>
  <si>
    <t>FUJI KIKU</t>
  </si>
  <si>
    <t>DE FLOR</t>
  </si>
  <si>
    <t>SANDIDGE DELICIOUS</t>
  </si>
  <si>
    <t>DEL PARAISO</t>
  </si>
  <si>
    <t>SMITH</t>
  </si>
  <si>
    <t>GRALENS</t>
  </si>
  <si>
    <t>MACKAUN</t>
  </si>
  <si>
    <t>WASHINGTON NAVEL</t>
  </si>
  <si>
    <t>LIMEÑA</t>
  </si>
  <si>
    <t>AGRUNAVES</t>
  </si>
  <si>
    <t>CAMBRIA</t>
  </si>
  <si>
    <t>NECTACHIEF</t>
  </si>
  <si>
    <t>NECTALADY</t>
  </si>
  <si>
    <t>NECTAPERLE</t>
  </si>
  <si>
    <t>NECTAREINE</t>
  </si>
  <si>
    <t>RED DREAM</t>
  </si>
  <si>
    <t>RED GLENN</t>
  </si>
  <si>
    <t>RED PEARL</t>
  </si>
  <si>
    <t>RUBY DIAMOND</t>
  </si>
  <si>
    <t>RED GRAND</t>
  </si>
  <si>
    <t>SEPTEMBER BRIGHT</t>
  </si>
  <si>
    <t>SPRING BRIGHT</t>
  </si>
  <si>
    <t>SUMMER FIRE</t>
  </si>
  <si>
    <t>SUPER AUGUST</t>
  </si>
  <si>
    <t>S5</t>
  </si>
  <si>
    <t>NECTARMAGIE</t>
  </si>
  <si>
    <t>MAILLARED</t>
  </si>
  <si>
    <t>MAGIQUE</t>
  </si>
  <si>
    <t>FLAMEROUGE</t>
  </si>
  <si>
    <t>ROYAL DELAY</t>
  </si>
  <si>
    <t>AUGUST PEARL</t>
  </si>
  <si>
    <t>ARCTIC BLAZE</t>
  </si>
  <si>
    <t>BRIGHT PEARL</t>
  </si>
  <si>
    <t>EXTREME RED</t>
  </si>
  <si>
    <t>FIRE PEARL</t>
  </si>
  <si>
    <t>HONEY BLAZE</t>
  </si>
  <si>
    <t>MAILLARMAGIE</t>
  </si>
  <si>
    <t>NECTARIANE</t>
  </si>
  <si>
    <t>CISCO</t>
  </si>
  <si>
    <t>NOVO</t>
  </si>
  <si>
    <t>BOSSANA</t>
  </si>
  <si>
    <t>ITRANA</t>
  </si>
  <si>
    <t>MEXICOLA</t>
  </si>
  <si>
    <t>PIKERTON</t>
  </si>
  <si>
    <t>FLAMINGO</t>
  </si>
  <si>
    <t>FAVORITA DE CLAP</t>
  </si>
  <si>
    <t>MEMBRILLERO</t>
  </si>
  <si>
    <t>CARMEN</t>
  </si>
  <si>
    <t>SIROKA</t>
  </si>
  <si>
    <t>HARMONY (P)</t>
  </si>
  <si>
    <t>FREEDOM (P)</t>
  </si>
  <si>
    <t>1613 (P)</t>
  </si>
  <si>
    <t>SUGRA 13</t>
  </si>
  <si>
    <t xml:space="preserve">SUGRA 16 </t>
  </si>
  <si>
    <t>SUGRA 19</t>
  </si>
  <si>
    <t>SUGRA 32</t>
  </si>
  <si>
    <t xml:space="preserve">            LARRIMA CHRISTI</t>
  </si>
  <si>
    <t>MOSCATEL AMARILLA</t>
  </si>
  <si>
    <t>REGAL SEEDLESS</t>
  </si>
  <si>
    <t>PRIME</t>
  </si>
  <si>
    <t>RALLI</t>
  </si>
  <si>
    <t>PAIS</t>
  </si>
  <si>
    <t>ROSA PASTILLA</t>
  </si>
  <si>
    <t>MUSCAT BLANC</t>
  </si>
  <si>
    <t>PINOT MEUNIER</t>
  </si>
  <si>
    <t>ZINFANDEL</t>
  </si>
  <si>
    <t>SAUVIGNON VERT</t>
  </si>
  <si>
    <t>FLAVOR CREST</t>
  </si>
  <si>
    <t>CITRANGE</t>
  </si>
  <si>
    <t>(Poncirus trifoliata)</t>
  </si>
  <si>
    <t>CARRIZO</t>
  </si>
  <si>
    <t>CITRUMELO</t>
  </si>
  <si>
    <t>C-35</t>
  </si>
  <si>
    <t>MACROPHILA</t>
  </si>
  <si>
    <t>TROYER</t>
  </si>
  <si>
    <t>ROUBIDOUX</t>
  </si>
  <si>
    <t>RUGOSO (P)</t>
  </si>
  <si>
    <t xml:space="preserve">     TOTAL</t>
  </si>
  <si>
    <t>AGRIO (P)</t>
  </si>
  <si>
    <t xml:space="preserve">    TOTAL</t>
  </si>
  <si>
    <t>PHYSALIS</t>
  </si>
  <si>
    <t>(Physalis sp.)</t>
  </si>
  <si>
    <t xml:space="preserve">   TOTAL</t>
  </si>
  <si>
    <t>OTRAS</t>
  </si>
  <si>
    <t xml:space="preserve">         TOTAL</t>
  </si>
  <si>
    <t xml:space="preserve">       TOTAL</t>
  </si>
  <si>
    <t xml:space="preserve">        TOTAL</t>
  </si>
  <si>
    <t xml:space="preserve">     Total</t>
  </si>
  <si>
    <t>JUNIFER</t>
  </si>
  <si>
    <t>NEGRA</t>
  </si>
  <si>
    <t>MARIANA</t>
  </si>
  <si>
    <t>TAMURI</t>
  </si>
  <si>
    <t>FLORIFERA</t>
  </si>
  <si>
    <t>PLUOTS</t>
  </si>
  <si>
    <t>BARTLET  VERANO</t>
  </si>
  <si>
    <t>BARTET D'HIVER</t>
  </si>
  <si>
    <t>BETULIFOLIA</t>
  </si>
  <si>
    <t>FLAME FREEDOM</t>
  </si>
  <si>
    <t>TORONTEL</t>
  </si>
  <si>
    <t>FUJUMOTO</t>
  </si>
  <si>
    <t>F-S-17</t>
  </si>
  <si>
    <t>BLANCA ITALIA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</si>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</sst>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omic Sans MS"/>
      <family val="4"/>
    </font>
    <font>
      <sz val="11"/>
      <name val="Comic Sans MS"/>
      <family val="4"/>
    </font>
    <font>
      <sz val="11"/>
      <name val="Arial"/>
      <family val="2"/>
    </font>
    <font>
      <b/>
      <sz val="10"/>
      <name val="Comic Sans MS"/>
      <family val="4"/>
    </font>
    <font>
      <b/>
      <i/>
      <sz val="10"/>
      <name val="Comic Sans MS"/>
      <family val="4"/>
    </font>
    <font>
      <sz val="10"/>
      <name val="Comic Sans MS"/>
      <family val="4"/>
    </font>
    <font>
      <sz val="10"/>
      <name val="Arial"/>
      <family val="2"/>
    </font>
    <font>
      <sz val="9"/>
      <name val="Comic Sans MS"/>
      <family val="4"/>
    </font>
    <font>
      <b/>
      <sz val="12"/>
      <name val="Comic Sans MS"/>
      <family val="4"/>
    </font>
    <font>
      <sz val="10"/>
      <name val="Chiller"/>
      <family val="5"/>
    </font>
    <font>
      <b/>
      <i/>
      <sz val="10"/>
      <color indexed="8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omic Sans MS"/>
      <family val="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8" fillId="0" borderId="0" xfId="0" applyFont="1" applyBorder="1"/>
    <xf numFmtId="3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9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1" fillId="0" borderId="0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3" fontId="0" fillId="0" borderId="0" xfId="0" applyNumberFormat="1"/>
    <xf numFmtId="3" fontId="9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3" fontId="6" fillId="0" borderId="0" xfId="0" applyNumberFormat="1" applyFont="1" applyBorder="1" applyAlignment="1">
      <alignment horizontal="center"/>
    </xf>
    <xf numFmtId="3" fontId="8" fillId="0" borderId="1" xfId="0" applyNumberFormat="1" applyFont="1" applyBorder="1"/>
    <xf numFmtId="0" fontId="6" fillId="0" borderId="0" xfId="0" applyFont="1" applyFill="1" applyBorder="1" applyAlignment="1">
      <alignment horizontal="center"/>
    </xf>
    <xf numFmtId="3" fontId="0" fillId="0" borderId="1" xfId="0" applyNumberFormat="1" applyBorder="1"/>
    <xf numFmtId="3" fontId="6" fillId="0" borderId="1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2" fillId="0" borderId="0" xfId="0" applyFont="1"/>
    <xf numFmtId="3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center"/>
    </xf>
    <xf numFmtId="0" fontId="1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1" xfId="0" applyBorder="1"/>
    <xf numFmtId="3" fontId="14" fillId="0" borderId="1" xfId="0" applyNumberFormat="1" applyFont="1" applyBorder="1"/>
    <xf numFmtId="0" fontId="15" fillId="0" borderId="0" xfId="0" applyFont="1"/>
    <xf numFmtId="0" fontId="15" fillId="0" borderId="1" xfId="0" applyFont="1" applyBorder="1"/>
    <xf numFmtId="3" fontId="15" fillId="0" borderId="1" xfId="0" applyNumberFormat="1" applyFont="1" applyBorder="1"/>
    <xf numFmtId="0" fontId="9" fillId="0" borderId="1" xfId="0" applyFont="1" applyBorder="1"/>
    <xf numFmtId="3" fontId="9" fillId="0" borderId="1" xfId="0" applyNumberFormat="1" applyFont="1" applyBorder="1"/>
    <xf numFmtId="0" fontId="6" fillId="0" borderId="0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0" fillId="0" borderId="1" xfId="0" applyNumberFormat="1" applyFill="1" applyBorder="1"/>
    <xf numFmtId="0" fontId="14" fillId="0" borderId="0" xfId="0" applyFont="1"/>
    <xf numFmtId="0" fontId="14" fillId="0" borderId="1" xfId="0" applyFont="1" applyBorder="1"/>
    <xf numFmtId="3" fontId="6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8" fillId="0" borderId="4" xfId="0" applyFont="1" applyBorder="1"/>
    <xf numFmtId="0" fontId="14" fillId="0" borderId="4" xfId="0" applyFont="1" applyBorder="1"/>
    <xf numFmtId="0" fontId="8" fillId="0" borderId="6" xfId="0" applyFont="1" applyBorder="1"/>
    <xf numFmtId="0" fontId="6" fillId="0" borderId="7" xfId="0" applyFont="1" applyBorder="1"/>
    <xf numFmtId="3" fontId="16" fillId="0" borderId="1" xfId="0" applyNumberFormat="1" applyFont="1" applyBorder="1"/>
    <xf numFmtId="3" fontId="17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0" xfId="0" applyFont="1"/>
    <xf numFmtId="3" fontId="1" fillId="0" borderId="1" xfId="0" applyNumberFormat="1" applyFont="1" applyBorder="1"/>
    <xf numFmtId="0" fontId="17" fillId="0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79160507235448E-2"/>
          <c:y val="3.5825021427764184E-2"/>
          <c:w val="0.66611357488359935"/>
          <c:h val="0.90815655219523317"/>
        </c:manualLayout>
      </c:layout>
      <c:lineChart>
        <c:grouping val="standard"/>
        <c:varyColors val="0"/>
        <c:ser>
          <c:idx val="0"/>
          <c:order val="0"/>
          <c:tx>
            <c:strRef>
              <c:f>Cerezo!$B$6</c:f>
              <c:strCache>
                <c:ptCount val="1"/>
                <c:pt idx="0">
                  <c:v>BALING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Cerezo!$C$6:$L$6</c:f>
              <c:numCache>
                <c:formatCode>#,##0</c:formatCode>
                <c:ptCount val="10"/>
                <c:pt idx="0">
                  <c:v>250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Cerezo!$B$7</c:f>
              <c:strCache>
                <c:ptCount val="1"/>
                <c:pt idx="0">
                  <c:v>BIGARREAUX NAPOLEON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Cerezo!$C$7:$L$7</c:f>
              <c:numCache>
                <c:formatCode>#,##0</c:formatCode>
                <c:ptCount val="10"/>
                <c:pt idx="1">
                  <c:v>6200</c:v>
                </c:pt>
                <c:pt idx="6">
                  <c:v>1300</c:v>
                </c:pt>
                <c:pt idx="8">
                  <c:v>1060</c:v>
                </c:pt>
                <c:pt idx="9">
                  <c:v>1000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Cerezo!$B$8</c:f>
              <c:strCache>
                <c:ptCount val="1"/>
                <c:pt idx="0">
                  <c:v>BIGALISE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Cerezo!$C$8:$L$8</c:f>
              <c:numCache>
                <c:formatCode>#,##0</c:formatCode>
                <c:ptCount val="10"/>
                <c:pt idx="1">
                  <c:v>10</c:v>
                </c:pt>
                <c:pt idx="4">
                  <c:v>158</c:v>
                </c:pt>
                <c:pt idx="5">
                  <c:v>123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Cerezo!$B$9</c:f>
              <c:strCache>
                <c:ptCount val="1"/>
                <c:pt idx="0">
                  <c:v>     BING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Cerezo!$C$9:$L$9</c:f>
              <c:numCache>
                <c:formatCode>#,##0</c:formatCode>
                <c:ptCount val="10"/>
                <c:pt idx="0">
                  <c:v>452550</c:v>
                </c:pt>
                <c:pt idx="1">
                  <c:v>146198</c:v>
                </c:pt>
                <c:pt idx="2">
                  <c:v>214609</c:v>
                </c:pt>
                <c:pt idx="3">
                  <c:v>465631</c:v>
                </c:pt>
                <c:pt idx="4">
                  <c:v>291168</c:v>
                </c:pt>
                <c:pt idx="5">
                  <c:v>254376</c:v>
                </c:pt>
                <c:pt idx="6">
                  <c:v>385921</c:v>
                </c:pt>
                <c:pt idx="7">
                  <c:v>299966</c:v>
                </c:pt>
                <c:pt idx="8">
                  <c:v>484851</c:v>
                </c:pt>
                <c:pt idx="9">
                  <c:v>168121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Cerezo!$B$10</c:f>
              <c:strCache>
                <c:ptCount val="1"/>
                <c:pt idx="0">
                  <c:v>BING 260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Cerezo!$C$10:$L$10</c:f>
              <c:numCache>
                <c:formatCode>#,##0</c:formatCode>
                <c:ptCount val="10"/>
                <c:pt idx="0">
                  <c:v>18274</c:v>
                </c:pt>
                <c:pt idx="1">
                  <c:v>9590</c:v>
                </c:pt>
                <c:pt idx="2">
                  <c:v>22882</c:v>
                </c:pt>
                <c:pt idx="3">
                  <c:v>27213</c:v>
                </c:pt>
                <c:pt idx="4">
                  <c:v>13101</c:v>
                </c:pt>
                <c:pt idx="5">
                  <c:v>10556</c:v>
                </c:pt>
                <c:pt idx="6">
                  <c:v>4500</c:v>
                </c:pt>
                <c:pt idx="7">
                  <c:v>10556</c:v>
                </c:pt>
                <c:pt idx="8">
                  <c:v>20587</c:v>
                </c:pt>
                <c:pt idx="9">
                  <c:v>17453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Cerezo!$B$11</c:f>
              <c:strCache>
                <c:ptCount val="1"/>
                <c:pt idx="0">
                  <c:v> BING WAB 13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Cerezo!$C$11:$L$11</c:f>
              <c:numCache>
                <c:formatCode>#,##0</c:formatCode>
                <c:ptCount val="10"/>
                <c:pt idx="0">
                  <c:v>16949</c:v>
                </c:pt>
                <c:pt idx="1">
                  <c:v>22950</c:v>
                </c:pt>
                <c:pt idx="2">
                  <c:v>8917</c:v>
                </c:pt>
                <c:pt idx="3">
                  <c:v>20607</c:v>
                </c:pt>
                <c:pt idx="4">
                  <c:v>55466</c:v>
                </c:pt>
                <c:pt idx="5">
                  <c:v>33219</c:v>
                </c:pt>
                <c:pt idx="6">
                  <c:v>0</c:v>
                </c:pt>
                <c:pt idx="7">
                  <c:v>33219</c:v>
                </c:pt>
                <c:pt idx="8">
                  <c:v>417</c:v>
                </c:pt>
                <c:pt idx="9">
                  <c:v>2021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Cerezo!$B$12</c:f>
              <c:strCache>
                <c:ptCount val="1"/>
                <c:pt idx="0">
                  <c:v>BLACK JACK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Cerezo!$C$12:$L$12</c:f>
              <c:numCache>
                <c:formatCode>#,##0</c:formatCode>
                <c:ptCount val="10"/>
                <c:pt idx="6">
                  <c:v>800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Cerezo!$B$13</c:f>
              <c:strCache>
                <c:ptCount val="1"/>
                <c:pt idx="0">
                  <c:v>BLACK TARTARIAN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Cerezo!$C$13:$L$13</c:f>
              <c:numCache>
                <c:formatCode>#,##0</c:formatCode>
                <c:ptCount val="10"/>
                <c:pt idx="0">
                  <c:v>12423</c:v>
                </c:pt>
                <c:pt idx="1">
                  <c:v>8063</c:v>
                </c:pt>
                <c:pt idx="2">
                  <c:v>11619</c:v>
                </c:pt>
                <c:pt idx="3">
                  <c:v>17242</c:v>
                </c:pt>
                <c:pt idx="4">
                  <c:v>8424</c:v>
                </c:pt>
                <c:pt idx="5">
                  <c:v>6029</c:v>
                </c:pt>
                <c:pt idx="6">
                  <c:v>8138</c:v>
                </c:pt>
                <c:pt idx="7">
                  <c:v>19762</c:v>
                </c:pt>
                <c:pt idx="8">
                  <c:v>26864</c:v>
                </c:pt>
                <c:pt idx="9">
                  <c:v>4977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Cerezo!$B$14</c:f>
              <c:strCache>
                <c:ptCount val="1"/>
                <c:pt idx="0">
                  <c:v>BROOKS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Cerezo!$C$14:$L$14</c:f>
              <c:numCache>
                <c:formatCode>#,##0</c:formatCode>
                <c:ptCount val="10"/>
                <c:pt idx="0">
                  <c:v>15875</c:v>
                </c:pt>
                <c:pt idx="1">
                  <c:v>34381</c:v>
                </c:pt>
                <c:pt idx="2">
                  <c:v>27051</c:v>
                </c:pt>
                <c:pt idx="3">
                  <c:v>14294</c:v>
                </c:pt>
                <c:pt idx="4">
                  <c:v>7498</c:v>
                </c:pt>
                <c:pt idx="5">
                  <c:v>18580</c:v>
                </c:pt>
                <c:pt idx="9">
                  <c:v>54246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Cerezo!$B$15</c:f>
              <c:strCache>
                <c:ptCount val="1"/>
                <c:pt idx="0">
                  <c:v>BURLAT'S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Cerezo!$C$15:$L$15</c:f>
              <c:numCache>
                <c:formatCode>#,##0</c:formatCode>
                <c:ptCount val="10"/>
                <c:pt idx="0">
                  <c:v>4006</c:v>
                </c:pt>
                <c:pt idx="2">
                  <c:v>20</c:v>
                </c:pt>
                <c:pt idx="7">
                  <c:v>1700</c:v>
                </c:pt>
                <c:pt idx="8">
                  <c:v>25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Cerezo!$B$16</c:f>
              <c:strCache>
                <c:ptCount val="1"/>
                <c:pt idx="0">
                  <c:v>CAB-6p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Cerezo!$C$16:$L$16</c:f>
              <c:numCache>
                <c:formatCode>#,##0</c:formatCode>
                <c:ptCount val="10"/>
                <c:pt idx="9">
                  <c:v>36610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Cerezo!$B$17</c:f>
              <c:strCache>
                <c:ptCount val="1"/>
                <c:pt idx="0">
                  <c:v>C-15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Cerezo!$C$17:$L$17</c:f>
              <c:numCache>
                <c:formatCode>#,##0</c:formatCode>
                <c:ptCount val="10"/>
                <c:pt idx="9">
                  <c:v>12670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Cerezo!$B$18</c:f>
              <c:strCache>
                <c:ptCount val="1"/>
                <c:pt idx="0">
                  <c:v>CITATION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Cerezo!$C$18:$L$18</c:f>
              <c:numCache>
                <c:formatCode>#,##0</c:formatCode>
                <c:ptCount val="10"/>
                <c:pt idx="0">
                  <c:v>299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Cerezo!$B$19</c:f>
              <c:strCache>
                <c:ptCount val="1"/>
                <c:pt idx="0">
                  <c:v>COLUMBIA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Cerezo!$C$19:$L$19</c:f>
              <c:numCache>
                <c:formatCode>#,##0</c:formatCode>
                <c:ptCount val="10"/>
                <c:pt idx="1">
                  <c:v>53</c:v>
                </c:pt>
                <c:pt idx="4">
                  <c:v>50</c:v>
                </c:pt>
                <c:pt idx="5">
                  <c:v>2451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Cerezo!$B$20</c:f>
              <c:strCache>
                <c:ptCount val="1"/>
                <c:pt idx="0">
                  <c:v>COLT(P)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Cerezo!$C$20:$L$20</c:f>
              <c:numCache>
                <c:formatCode>#,##0</c:formatCode>
                <c:ptCount val="10"/>
                <c:pt idx="9">
                  <c:v>205678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Cerezo!$B$21</c:f>
              <c:strCache>
                <c:ptCount val="1"/>
                <c:pt idx="0">
                  <c:v>COMUN 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Cerezo!$C$21:$L$21</c:f>
              <c:numCache>
                <c:formatCode>#,##0</c:formatCode>
                <c:ptCount val="10"/>
                <c:pt idx="0">
                  <c:v>1200</c:v>
                </c:pt>
                <c:pt idx="6">
                  <c:v>20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Cerezo!$B$22</c:f>
              <c:strCache>
                <c:ptCount val="1"/>
                <c:pt idx="0">
                  <c:v>CORAL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Cerezo!$C$22:$L$22</c:f>
              <c:numCache>
                <c:formatCode>#,##0</c:formatCode>
                <c:ptCount val="10"/>
                <c:pt idx="7">
                  <c:v>5311</c:v>
                </c:pt>
                <c:pt idx="8">
                  <c:v>22321</c:v>
                </c:pt>
                <c:pt idx="9" formatCode="General">
                  <c:v>466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Cerezo!$B$23</c:f>
              <c:strCache>
                <c:ptCount val="1"/>
                <c:pt idx="0">
                  <c:v>CORAZON DE PALOMA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Cerezo!$C$23:$L$23</c:f>
              <c:numCache>
                <c:formatCode>#,##0</c:formatCode>
                <c:ptCount val="10"/>
                <c:pt idx="0">
                  <c:v>22818</c:v>
                </c:pt>
                <c:pt idx="1">
                  <c:v>7400</c:v>
                </c:pt>
                <c:pt idx="2">
                  <c:v>3476</c:v>
                </c:pt>
                <c:pt idx="3">
                  <c:v>43124</c:v>
                </c:pt>
                <c:pt idx="4">
                  <c:v>14143</c:v>
                </c:pt>
                <c:pt idx="5">
                  <c:v>16936</c:v>
                </c:pt>
                <c:pt idx="6">
                  <c:v>9986</c:v>
                </c:pt>
                <c:pt idx="7">
                  <c:v>25865</c:v>
                </c:pt>
                <c:pt idx="8">
                  <c:v>36545</c:v>
                </c:pt>
                <c:pt idx="9">
                  <c:v>31080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Cerezo!$B$24</c:f>
              <c:strCache>
                <c:ptCount val="1"/>
                <c:pt idx="0">
                  <c:v>CRISTALINA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Cerezo!$C$24:$L$24</c:f>
              <c:numCache>
                <c:formatCode>#,##0</c:formatCode>
                <c:ptCount val="10"/>
                <c:pt idx="0">
                  <c:v>15696</c:v>
                </c:pt>
                <c:pt idx="1">
                  <c:v>5777</c:v>
                </c:pt>
                <c:pt idx="3">
                  <c:v>12444</c:v>
                </c:pt>
                <c:pt idx="4">
                  <c:v>12428</c:v>
                </c:pt>
                <c:pt idx="5">
                  <c:v>1817</c:v>
                </c:pt>
                <c:pt idx="6">
                  <c:v>16817</c:v>
                </c:pt>
                <c:pt idx="7">
                  <c:v>22672</c:v>
                </c:pt>
                <c:pt idx="8">
                  <c:v>285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Cerezo!$B$25</c:f>
              <c:strCache>
                <c:ptCount val="1"/>
                <c:pt idx="0">
                  <c:v>DANNONNAY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Cerezo!$C$25:$L$25</c:f>
              <c:numCache>
                <c:formatCode>#,##0</c:formatCode>
                <c:ptCount val="10"/>
                <c:pt idx="4">
                  <c:v>300</c:v>
                </c:pt>
                <c:pt idx="5">
                  <c:v>400</c:v>
                </c:pt>
                <c:pt idx="6">
                  <c:v>300</c:v>
                </c:pt>
                <c:pt idx="7">
                  <c:v>653</c:v>
                </c:pt>
                <c:pt idx="8">
                  <c:v>260</c:v>
                </c:pt>
                <c:pt idx="9" formatCode="General">
                  <c:v>193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Cerezo!$B$26</c:f>
              <c:strCache>
                <c:ptCount val="1"/>
                <c:pt idx="0">
                  <c:v>DURONI 3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Cerezo!$C$26:$L$26</c:f>
              <c:numCache>
                <c:formatCode>#,##0</c:formatCode>
                <c:ptCount val="10"/>
                <c:pt idx="4">
                  <c:v>300</c:v>
                </c:pt>
                <c:pt idx="5">
                  <c:v>400</c:v>
                </c:pt>
                <c:pt idx="6">
                  <c:v>300</c:v>
                </c:pt>
                <c:pt idx="7">
                  <c:v>669</c:v>
                </c:pt>
                <c:pt idx="8">
                  <c:v>262</c:v>
                </c:pt>
                <c:pt idx="9" formatCode="General">
                  <c:v>341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Cerezo!$B$27</c:f>
              <c:strCache>
                <c:ptCount val="1"/>
                <c:pt idx="0">
                  <c:v>EARLY BURLAT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Cerezo!$C$27:$L$27</c:f>
              <c:numCache>
                <c:formatCode>#,##0</c:formatCode>
                <c:ptCount val="10"/>
                <c:pt idx="0">
                  <c:v>12252</c:v>
                </c:pt>
                <c:pt idx="1">
                  <c:v>4877</c:v>
                </c:pt>
                <c:pt idx="2">
                  <c:v>4600</c:v>
                </c:pt>
                <c:pt idx="3">
                  <c:v>5000</c:v>
                </c:pt>
                <c:pt idx="4">
                  <c:v>4000</c:v>
                </c:pt>
                <c:pt idx="5">
                  <c:v>5404</c:v>
                </c:pt>
                <c:pt idx="6">
                  <c:v>3998</c:v>
                </c:pt>
                <c:pt idx="7">
                  <c:v>7206</c:v>
                </c:pt>
                <c:pt idx="8">
                  <c:v>6021</c:v>
                </c:pt>
                <c:pt idx="9">
                  <c:v>8578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Cerezo!$B$28</c:f>
              <c:strCache>
                <c:ptCount val="1"/>
                <c:pt idx="0">
                  <c:v>EARLY SWEET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Cerezo!$C$28:$L$28</c:f>
              <c:numCache>
                <c:formatCode>#,##0</c:formatCode>
                <c:ptCount val="10"/>
                <c:pt idx="0">
                  <c:v>133</c:v>
                </c:pt>
                <c:pt idx="2">
                  <c:v>35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Cerezo!$B$29</c:f>
              <c:strCache>
                <c:ptCount val="1"/>
                <c:pt idx="0">
                  <c:v>EMPEROR FRANCES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Cerezo!$C$29:$L$29</c:f>
              <c:numCache>
                <c:formatCode>#,##0</c:formatCode>
                <c:ptCount val="10"/>
                <c:pt idx="6">
                  <c:v>2000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Cerezo!$B$30</c:f>
              <c:strCache>
                <c:ptCount val="1"/>
                <c:pt idx="0">
                  <c:v>F-12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Cerezo!$C$30:$L$30</c:f>
              <c:numCache>
                <c:formatCode>#,##0</c:formatCode>
                <c:ptCount val="10"/>
                <c:pt idx="9" formatCode="General">
                  <c:v>50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Cerezo!$B$31</c:f>
              <c:strCache>
                <c:ptCount val="1"/>
                <c:pt idx="0">
                  <c:v>F S-1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Cerezo!$C$31:$L$31</c:f>
              <c:numCache>
                <c:formatCode>#,##0</c:formatCode>
                <c:ptCount val="10"/>
                <c:pt idx="6">
                  <c:v>1751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Cerezo!$B$32</c:f>
              <c:strCache>
                <c:ptCount val="1"/>
                <c:pt idx="0">
                  <c:v>F S-2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Cerezo!$C$32:$L$32</c:f>
              <c:numCache>
                <c:formatCode>#,##0</c:formatCode>
                <c:ptCount val="10"/>
                <c:pt idx="6">
                  <c:v>114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Cerezo!$B$33</c:f>
              <c:strCache>
                <c:ptCount val="1"/>
                <c:pt idx="0">
                  <c:v>FERPIM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Cerezo!$C$33:$L$33</c:f>
              <c:numCache>
                <c:formatCode>#,##0</c:formatCode>
                <c:ptCount val="10"/>
                <c:pt idx="0">
                  <c:v>12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Cerezo!$B$34</c:f>
              <c:strCache>
                <c:ptCount val="1"/>
                <c:pt idx="0">
                  <c:v>FERPRIME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Cerezo!$C$34:$L$34</c:f>
              <c:numCache>
                <c:formatCode>#,##0</c:formatCode>
                <c:ptCount val="10"/>
                <c:pt idx="0">
                  <c:v>10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Cerezo!$B$35</c:f>
              <c:strCache>
                <c:ptCount val="1"/>
                <c:pt idx="0">
                  <c:v>FRANCO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Cerezo!$C$35:$L$35</c:f>
              <c:numCache>
                <c:formatCode>#,##0</c:formatCode>
                <c:ptCount val="10"/>
                <c:pt idx="6">
                  <c:v>1898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Cerezo!$B$36</c:f>
              <c:strCache>
                <c:ptCount val="1"/>
                <c:pt idx="0">
                  <c:v>GARNET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Cerezo!$C$36:$L$36</c:f>
              <c:numCache>
                <c:formatCode>#,##0</c:formatCode>
                <c:ptCount val="10"/>
                <c:pt idx="0">
                  <c:v>779</c:v>
                </c:pt>
                <c:pt idx="1">
                  <c:v>6429</c:v>
                </c:pt>
                <c:pt idx="2">
                  <c:v>6666</c:v>
                </c:pt>
                <c:pt idx="3">
                  <c:v>2294</c:v>
                </c:pt>
                <c:pt idx="4">
                  <c:v>2000</c:v>
                </c:pt>
                <c:pt idx="5">
                  <c:v>1000</c:v>
                </c:pt>
                <c:pt idx="7">
                  <c:v>2300</c:v>
                </c:pt>
                <c:pt idx="8">
                  <c:v>8640</c:v>
                </c:pt>
                <c:pt idx="9">
                  <c:v>100000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Cerezo!$B$37</c:f>
              <c:strCache>
                <c:ptCount val="1"/>
                <c:pt idx="0">
                  <c:v>GEANT HEDELFINGEN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Cerezo!$C$37:$L$37</c:f>
              <c:numCache>
                <c:formatCode>#,##0</c:formatCode>
                <c:ptCount val="10"/>
                <c:pt idx="0">
                  <c:v>5</c:v>
                </c:pt>
                <c:pt idx="8">
                  <c:v>3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Cerezo!$B$38</c:f>
              <c:strCache>
                <c:ptCount val="1"/>
                <c:pt idx="0">
                  <c:v>GISELA 5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Cerezo!$C$38:$L$38</c:f>
              <c:numCache>
                <c:formatCode>#,##0</c:formatCode>
                <c:ptCount val="10"/>
                <c:pt idx="9">
                  <c:v>15000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Cerezo!$B$39</c:f>
              <c:strCache>
                <c:ptCount val="1"/>
                <c:pt idx="0">
                  <c:v>GISELA 6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Cerezo!$C$39:$L$39</c:f>
              <c:numCache>
                <c:formatCode>#,##0</c:formatCode>
                <c:ptCount val="10"/>
                <c:pt idx="9">
                  <c:v>21400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Cerezo!$B$40</c:f>
              <c:strCache>
                <c:ptCount val="1"/>
                <c:pt idx="0">
                  <c:v>GLEN RED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Cerezo!$C$40:$L$40</c:f>
              <c:numCache>
                <c:formatCode>#,##0</c:formatCode>
                <c:ptCount val="10"/>
                <c:pt idx="9">
                  <c:v>22543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Cerezo!$B$41</c:f>
              <c:strCache>
                <c:ptCount val="1"/>
                <c:pt idx="0">
                  <c:v>GUINDO COMUN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Cerezo!$C$41:$L$41</c:f>
              <c:numCache>
                <c:formatCode>#,##0</c:formatCode>
                <c:ptCount val="10"/>
                <c:pt idx="6">
                  <c:v>3811</c:v>
                </c:pt>
                <c:pt idx="7">
                  <c:v>1155</c:v>
                </c:pt>
                <c:pt idx="9" formatCode="General">
                  <c:v>555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Cerezo!$B$42</c:f>
              <c:strCache>
                <c:ptCount val="1"/>
                <c:pt idx="0">
                  <c:v>GUINDO ACIDO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Cerezo!$C$42:$L$42</c:f>
              <c:numCache>
                <c:formatCode>#,##0</c:formatCode>
                <c:ptCount val="10"/>
                <c:pt idx="9">
                  <c:v>3630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Cerezo!$B$43</c:f>
              <c:strCache>
                <c:ptCount val="1"/>
                <c:pt idx="0">
                  <c:v>GUINDO PENDULO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Cerezo!$C$43:$L$43</c:f>
              <c:numCache>
                <c:formatCode>#,##0</c:formatCode>
                <c:ptCount val="10"/>
                <c:pt idx="9">
                  <c:v>200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Cerezo!$B$44</c:f>
              <c:strCache>
                <c:ptCount val="1"/>
                <c:pt idx="0">
                  <c:v>GUINDO SCHLTENMORELLE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Cerezo!$C$44:$L$44</c:f>
              <c:numCache>
                <c:formatCode>#,##0</c:formatCode>
                <c:ptCount val="10"/>
                <c:pt idx="9">
                  <c:v>63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Cerezo!$B$45</c:f>
              <c:strCache>
                <c:ptCount val="1"/>
                <c:pt idx="0">
                  <c:v>GLACIER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Cerezo!$C$45:$L$45</c:f>
              <c:numCache>
                <c:formatCode>#,##0</c:formatCode>
                <c:ptCount val="10"/>
                <c:pt idx="0">
                  <c:v>241</c:v>
                </c:pt>
                <c:pt idx="2">
                  <c:v>12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Cerezo!$B$46</c:f>
              <c:strCache>
                <c:ptCount val="1"/>
                <c:pt idx="0">
                  <c:v>GLEN ROCK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Cerezo!$C$46:$L$46</c:f>
              <c:numCache>
                <c:formatCode>#,##0</c:formatCode>
                <c:ptCount val="10"/>
                <c:pt idx="9">
                  <c:v>3689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Cerezo!$B$47</c:f>
              <c:strCache>
                <c:ptCount val="1"/>
                <c:pt idx="0">
                  <c:v>HEDELFINGEN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Cerezo!$C$47:$L$47</c:f>
              <c:numCache>
                <c:formatCode>#,##0</c:formatCode>
                <c:ptCount val="10"/>
                <c:pt idx="1">
                  <c:v>210</c:v>
                </c:pt>
              </c:numCache>
            </c:numRef>
          </c:val>
          <c:smooth val="0"/>
        </c:ser>
        <c:ser>
          <c:idx val="42"/>
          <c:order val="42"/>
          <c:tx>
            <c:strRef>
              <c:f>Cerezo!$B$48</c:f>
              <c:strCache>
                <c:ptCount val="1"/>
                <c:pt idx="0">
                  <c:v>HEWSTER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Cerezo!$C$48:$L$48</c:f>
              <c:numCache>
                <c:formatCode>#,##0</c:formatCode>
                <c:ptCount val="10"/>
                <c:pt idx="0">
                  <c:v>3000</c:v>
                </c:pt>
              </c:numCache>
            </c:numRef>
          </c:val>
          <c:smooth val="0"/>
        </c:ser>
        <c:ser>
          <c:idx val="43"/>
          <c:order val="43"/>
          <c:tx>
            <c:strRef>
              <c:f>Cerezo!$B$49</c:f>
              <c:strCache>
                <c:ptCount val="1"/>
                <c:pt idx="0">
                  <c:v>KARINA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Cerezo!$C$49:$L$49</c:f>
              <c:numCache>
                <c:formatCode>#,##0</c:formatCode>
                <c:ptCount val="10"/>
                <c:pt idx="5">
                  <c:v>121</c:v>
                </c:pt>
                <c:pt idx="7">
                  <c:v>121</c:v>
                </c:pt>
              </c:numCache>
            </c:numRef>
          </c:val>
          <c:smooth val="0"/>
        </c:ser>
        <c:ser>
          <c:idx val="44"/>
          <c:order val="44"/>
          <c:tx>
            <c:strRef>
              <c:f>Cerezo!$B$50</c:f>
              <c:strCache>
                <c:ptCount val="1"/>
                <c:pt idx="0">
                  <c:v>KATALIN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Cerezo!$C$50:$L$50</c:f>
              <c:numCache>
                <c:formatCode>#,##0</c:formatCode>
                <c:ptCount val="10"/>
                <c:pt idx="3">
                  <c:v>1000</c:v>
                </c:pt>
                <c:pt idx="8">
                  <c:v>150</c:v>
                </c:pt>
                <c:pt idx="9" formatCode="General">
                  <c:v>100</c:v>
                </c:pt>
              </c:numCache>
            </c:numRef>
          </c:val>
          <c:smooth val="0"/>
        </c:ser>
        <c:ser>
          <c:idx val="45"/>
          <c:order val="45"/>
          <c:tx>
            <c:strRef>
              <c:f>Cerezo!$B$51</c:f>
              <c:strCache>
                <c:ptCount val="1"/>
                <c:pt idx="0">
                  <c:v>KORDIA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Cerezo!$C$51:$L$51</c:f>
              <c:numCache>
                <c:formatCode>#,##0</c:formatCode>
                <c:ptCount val="10"/>
                <c:pt idx="0">
                  <c:v>51468</c:v>
                </c:pt>
                <c:pt idx="1">
                  <c:v>4269</c:v>
                </c:pt>
                <c:pt idx="2">
                  <c:v>13885</c:v>
                </c:pt>
                <c:pt idx="3">
                  <c:v>56900</c:v>
                </c:pt>
                <c:pt idx="4">
                  <c:v>21669</c:v>
                </c:pt>
                <c:pt idx="5">
                  <c:v>54572</c:v>
                </c:pt>
                <c:pt idx="6">
                  <c:v>23850</c:v>
                </c:pt>
                <c:pt idx="7">
                  <c:v>6552</c:v>
                </c:pt>
                <c:pt idx="8">
                  <c:v>73349</c:v>
                </c:pt>
                <c:pt idx="9">
                  <c:v>58427</c:v>
                </c:pt>
              </c:numCache>
            </c:numRef>
          </c:val>
          <c:smooth val="0"/>
        </c:ser>
        <c:ser>
          <c:idx val="46"/>
          <c:order val="46"/>
          <c:tx>
            <c:strRef>
              <c:f>Cerezo!$B$52</c:f>
              <c:strCache>
                <c:ptCount val="1"/>
                <c:pt idx="0">
                  <c:v>LAMBERT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Cerezo!$C$52:$L$52</c:f>
              <c:numCache>
                <c:formatCode>#,##0</c:formatCode>
                <c:ptCount val="10"/>
                <c:pt idx="0">
                  <c:v>10898</c:v>
                </c:pt>
                <c:pt idx="1">
                  <c:v>1649</c:v>
                </c:pt>
                <c:pt idx="2">
                  <c:v>500</c:v>
                </c:pt>
                <c:pt idx="4">
                  <c:v>25</c:v>
                </c:pt>
                <c:pt idx="6">
                  <c:v>2390</c:v>
                </c:pt>
                <c:pt idx="7">
                  <c:v>352</c:v>
                </c:pt>
                <c:pt idx="8">
                  <c:v>16123</c:v>
                </c:pt>
                <c:pt idx="9">
                  <c:v>4321</c:v>
                </c:pt>
              </c:numCache>
            </c:numRef>
          </c:val>
          <c:smooth val="0"/>
        </c:ser>
        <c:ser>
          <c:idx val="47"/>
          <c:order val="47"/>
          <c:tx>
            <c:strRef>
              <c:f>Cerezo!$B$53</c:f>
              <c:strCache>
                <c:ptCount val="1"/>
                <c:pt idx="0">
                  <c:v>LAPINS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Cerezo!$C$53:$L$53</c:f>
              <c:numCache>
                <c:formatCode>#,##0</c:formatCode>
                <c:ptCount val="10"/>
                <c:pt idx="0">
                  <c:v>109962</c:v>
                </c:pt>
                <c:pt idx="1">
                  <c:v>70183</c:v>
                </c:pt>
                <c:pt idx="2">
                  <c:v>76042</c:v>
                </c:pt>
                <c:pt idx="3">
                  <c:v>101625</c:v>
                </c:pt>
                <c:pt idx="4">
                  <c:v>140103</c:v>
                </c:pt>
                <c:pt idx="5">
                  <c:v>85087</c:v>
                </c:pt>
                <c:pt idx="6">
                  <c:v>254827</c:v>
                </c:pt>
                <c:pt idx="7">
                  <c:v>166621</c:v>
                </c:pt>
                <c:pt idx="8">
                  <c:v>487184</c:v>
                </c:pt>
                <c:pt idx="9">
                  <c:v>334000</c:v>
                </c:pt>
              </c:numCache>
            </c:numRef>
          </c:val>
          <c:smooth val="0"/>
        </c:ser>
        <c:ser>
          <c:idx val="48"/>
          <c:order val="48"/>
          <c:tx>
            <c:strRef>
              <c:f>Cerezo!$B$54</c:f>
              <c:strCache>
                <c:ptCount val="1"/>
                <c:pt idx="0">
                  <c:v>LIBERTY BELL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Cerezo!$C$54:$L$54</c:f>
              <c:numCache>
                <c:formatCode>#,##0</c:formatCode>
                <c:ptCount val="10"/>
                <c:pt idx="4">
                  <c:v>50</c:v>
                </c:pt>
                <c:pt idx="5">
                  <c:v>48</c:v>
                </c:pt>
              </c:numCache>
            </c:numRef>
          </c:val>
          <c:smooth val="0"/>
        </c:ser>
        <c:ser>
          <c:idx val="49"/>
          <c:order val="49"/>
          <c:tx>
            <c:strRef>
              <c:f>Cerezo!$B$55</c:f>
              <c:strCache>
                <c:ptCount val="1"/>
                <c:pt idx="0">
                  <c:v>LIBERTY ROYAL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Cerezo!$C$55:$L$55</c:f>
              <c:numCache>
                <c:formatCode>#,##0</c:formatCode>
                <c:ptCount val="10"/>
                <c:pt idx="6">
                  <c:v>48</c:v>
                </c:pt>
              </c:numCache>
            </c:numRef>
          </c:val>
          <c:smooth val="0"/>
        </c:ser>
        <c:ser>
          <c:idx val="50"/>
          <c:order val="50"/>
          <c:tx>
            <c:strRef>
              <c:f>Cerezo!$B$56</c:f>
              <c:strCache>
                <c:ptCount val="1"/>
                <c:pt idx="0">
                  <c:v>LATE MARIA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Cerezo!$C$56:$L$56</c:f>
              <c:numCache>
                <c:formatCode>#,##0</c:formatCode>
                <c:ptCount val="10"/>
                <c:pt idx="0">
                  <c:v>10007</c:v>
                </c:pt>
                <c:pt idx="1">
                  <c:v>8000</c:v>
                </c:pt>
                <c:pt idx="4">
                  <c:v>200</c:v>
                </c:pt>
                <c:pt idx="6">
                  <c:v>132</c:v>
                </c:pt>
                <c:pt idx="7">
                  <c:v>188</c:v>
                </c:pt>
                <c:pt idx="8">
                  <c:v>33</c:v>
                </c:pt>
              </c:numCache>
            </c:numRef>
          </c:val>
          <c:smooth val="0"/>
        </c:ser>
        <c:ser>
          <c:idx val="51"/>
          <c:order val="51"/>
          <c:tx>
            <c:strRef>
              <c:f>Cerezo!$B$57</c:f>
              <c:strCache>
                <c:ptCount val="1"/>
                <c:pt idx="0">
                  <c:v>MAHALEB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Cerezo!$C$57:$L$57</c:f>
              <c:numCache>
                <c:formatCode>#,##0</c:formatCode>
                <c:ptCount val="10"/>
                <c:pt idx="9">
                  <c:v>8000</c:v>
                </c:pt>
              </c:numCache>
            </c:numRef>
          </c:val>
          <c:smooth val="0"/>
        </c:ser>
        <c:ser>
          <c:idx val="52"/>
          <c:order val="52"/>
          <c:tx>
            <c:strRef>
              <c:f>Cerezo!$B$58</c:f>
              <c:strCache>
                <c:ptCount val="1"/>
                <c:pt idx="0">
                  <c:v>MARVIN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Cerezo!$C$58:$L$58</c:f>
              <c:numCache>
                <c:formatCode>#,##0</c:formatCode>
                <c:ptCount val="10"/>
                <c:pt idx="0">
                  <c:v>45</c:v>
                </c:pt>
                <c:pt idx="6">
                  <c:v>9470</c:v>
                </c:pt>
                <c:pt idx="7">
                  <c:v>250</c:v>
                </c:pt>
              </c:numCache>
            </c:numRef>
          </c:val>
          <c:smooth val="0"/>
        </c:ser>
        <c:ser>
          <c:idx val="53"/>
          <c:order val="53"/>
          <c:tx>
            <c:strRef>
              <c:f>Cerezo!$B$59</c:f>
              <c:strCache>
                <c:ptCount val="1"/>
                <c:pt idx="0">
                  <c:v>MAXMA 14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Cerezo!$C$59:$L$59</c:f>
              <c:numCache>
                <c:formatCode>#,##0</c:formatCode>
                <c:ptCount val="10"/>
                <c:pt idx="9">
                  <c:v>100000</c:v>
                </c:pt>
              </c:numCache>
            </c:numRef>
          </c:val>
          <c:smooth val="0"/>
        </c:ser>
        <c:ser>
          <c:idx val="54"/>
          <c:order val="54"/>
          <c:tx>
            <c:strRef>
              <c:f>Cerezo!$B$60</c:f>
              <c:strCache>
                <c:ptCount val="1"/>
                <c:pt idx="0">
                  <c:v>MAXMA 60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Cerezo!$C$60:$L$60</c:f>
              <c:numCache>
                <c:formatCode>#,##0</c:formatCode>
                <c:ptCount val="10"/>
                <c:pt idx="9">
                  <c:v>23812</c:v>
                </c:pt>
              </c:numCache>
            </c:numRef>
          </c:val>
          <c:smooth val="0"/>
        </c:ser>
        <c:ser>
          <c:idx val="55"/>
          <c:order val="55"/>
          <c:tx>
            <c:strRef>
              <c:f>Cerezo!$B$61</c:f>
              <c:strCache>
                <c:ptCount val="1"/>
                <c:pt idx="0">
                  <c:v>MAZZARD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Cerezo!$C$61:$L$61</c:f>
              <c:numCache>
                <c:formatCode>#,##0</c:formatCode>
                <c:ptCount val="10"/>
                <c:pt idx="9">
                  <c:v>6000</c:v>
                </c:pt>
              </c:numCache>
            </c:numRef>
          </c:val>
          <c:smooth val="0"/>
        </c:ser>
        <c:ser>
          <c:idx val="56"/>
          <c:order val="56"/>
          <c:tx>
            <c:strRef>
              <c:f>Cerezo!$B$62</c:f>
              <c:strCache>
                <c:ptCount val="1"/>
                <c:pt idx="0">
                  <c:v>MERICIER (P)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Cerezo!$C$62:$L$62</c:f>
              <c:numCache>
                <c:formatCode>#,##0</c:formatCode>
                <c:ptCount val="10"/>
                <c:pt idx="9">
                  <c:v>72200</c:v>
                </c:pt>
              </c:numCache>
            </c:numRef>
          </c:val>
          <c:smooth val="0"/>
        </c:ser>
        <c:ser>
          <c:idx val="57"/>
          <c:order val="57"/>
          <c:tx>
            <c:strRef>
              <c:f>Cerezo!$B$63</c:f>
              <c:strCache>
                <c:ptCount val="1"/>
                <c:pt idx="0">
                  <c:v>MINIE ROYAL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Cerezo!$C$63:$L$63</c:f>
              <c:numCache>
                <c:formatCode>#,##0</c:formatCode>
                <c:ptCount val="10"/>
                <c:pt idx="9">
                  <c:v>994</c:v>
                </c:pt>
              </c:numCache>
            </c:numRef>
          </c:val>
          <c:smooth val="0"/>
        </c:ser>
        <c:ser>
          <c:idx val="58"/>
          <c:order val="58"/>
          <c:tx>
            <c:strRef>
              <c:f>Cerezo!$B$64</c:f>
              <c:strCache>
                <c:ptCount val="1"/>
                <c:pt idx="0">
                  <c:v>MONTMORENCY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Cerezo!$C$64:$L$64</c:f>
              <c:numCache>
                <c:formatCode>#,##0</c:formatCode>
                <c:ptCount val="10"/>
                <c:pt idx="6">
                  <c:v>700</c:v>
                </c:pt>
                <c:pt idx="9" formatCode="General">
                  <c:v>546</c:v>
                </c:pt>
              </c:numCache>
            </c:numRef>
          </c:val>
          <c:smooth val="0"/>
        </c:ser>
        <c:ser>
          <c:idx val="59"/>
          <c:order val="59"/>
          <c:tx>
            <c:strRef>
              <c:f>Cerezo!$B$65</c:f>
              <c:strCache>
                <c:ptCount val="1"/>
                <c:pt idx="0">
                  <c:v>NAPOLEON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Cerezo!$C$65:$L$65</c:f>
              <c:numCache>
                <c:formatCode>#,##0</c:formatCode>
                <c:ptCount val="10"/>
                <c:pt idx="0">
                  <c:v>1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2000</c:v>
                </c:pt>
                <c:pt idx="6">
                  <c:v>600</c:v>
                </c:pt>
                <c:pt idx="7">
                  <c:v>2180</c:v>
                </c:pt>
                <c:pt idx="8">
                  <c:v>1</c:v>
                </c:pt>
              </c:numCache>
            </c:numRef>
          </c:val>
          <c:smooth val="0"/>
        </c:ser>
        <c:ser>
          <c:idx val="60"/>
          <c:order val="60"/>
          <c:tx>
            <c:strRef>
              <c:f>Cerezo!$B$66</c:f>
              <c:strCache>
                <c:ptCount val="1"/>
                <c:pt idx="0">
                  <c:v>NEW STAR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Cerezo!$C$66:$L$66</c:f>
              <c:numCache>
                <c:formatCode>#,##0</c:formatCode>
                <c:ptCount val="10"/>
                <c:pt idx="0">
                  <c:v>11877</c:v>
                </c:pt>
                <c:pt idx="1">
                  <c:v>18910</c:v>
                </c:pt>
                <c:pt idx="2">
                  <c:v>4599</c:v>
                </c:pt>
                <c:pt idx="3">
                  <c:v>3999</c:v>
                </c:pt>
                <c:pt idx="4">
                  <c:v>274</c:v>
                </c:pt>
                <c:pt idx="6">
                  <c:v>800</c:v>
                </c:pt>
                <c:pt idx="8">
                  <c:v>945</c:v>
                </c:pt>
                <c:pt idx="9" formatCode="General">
                  <c:v>140</c:v>
                </c:pt>
              </c:numCache>
            </c:numRef>
          </c:val>
          <c:smooth val="0"/>
        </c:ser>
        <c:ser>
          <c:idx val="61"/>
          <c:order val="61"/>
          <c:tx>
            <c:strRef>
              <c:f>Cerezo!$B$67</c:f>
              <c:strCache>
                <c:ptCount val="1"/>
                <c:pt idx="0">
                  <c:v>OLYMPUS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Cerezo!$C$67:$L$67</c:f>
              <c:numCache>
                <c:formatCode>#,##0</c:formatCode>
                <c:ptCount val="10"/>
                <c:pt idx="4">
                  <c:v>100</c:v>
                </c:pt>
                <c:pt idx="5">
                  <c:v>96</c:v>
                </c:pt>
              </c:numCache>
            </c:numRef>
          </c:val>
          <c:smooth val="0"/>
        </c:ser>
        <c:ser>
          <c:idx val="62"/>
          <c:order val="62"/>
          <c:tx>
            <c:strRef>
              <c:f>Cerezo!$B$68</c:f>
              <c:strCache>
                <c:ptCount val="1"/>
                <c:pt idx="0">
                  <c:v>PAULUS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Cerezo!$C$68:$L$68</c:f>
              <c:numCache>
                <c:formatCode>#,##0</c:formatCode>
                <c:ptCount val="10"/>
                <c:pt idx="9" formatCode="General">
                  <c:v>60</c:v>
                </c:pt>
              </c:numCache>
            </c:numRef>
          </c:val>
          <c:smooth val="0"/>
        </c:ser>
        <c:ser>
          <c:idx val="63"/>
          <c:order val="63"/>
          <c:tx>
            <c:strRef>
              <c:f>Cerezo!$B$69</c:f>
              <c:strCache>
                <c:ptCount val="1"/>
                <c:pt idx="0">
                  <c:v>PETER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Cerezo!$C$69:$L$69</c:f>
              <c:numCache>
                <c:formatCode>#,##0</c:formatCode>
                <c:ptCount val="10"/>
                <c:pt idx="9">
                  <c:v>1180</c:v>
                </c:pt>
              </c:numCache>
            </c:numRef>
          </c:val>
          <c:smooth val="0"/>
        </c:ser>
        <c:ser>
          <c:idx val="64"/>
          <c:order val="64"/>
          <c:tx>
            <c:strRef>
              <c:f>Cerezo!$B$70</c:f>
              <c:strCache>
                <c:ptCount val="1"/>
                <c:pt idx="0">
                  <c:v>RAINIER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Cerezo!$C$70:$L$70</c:f>
              <c:numCache>
                <c:formatCode>#,##0</c:formatCode>
                <c:ptCount val="10"/>
                <c:pt idx="0">
                  <c:v>12967</c:v>
                </c:pt>
                <c:pt idx="1">
                  <c:v>18941</c:v>
                </c:pt>
                <c:pt idx="2">
                  <c:v>11330</c:v>
                </c:pt>
                <c:pt idx="3">
                  <c:v>12454</c:v>
                </c:pt>
                <c:pt idx="4">
                  <c:v>7211</c:v>
                </c:pt>
                <c:pt idx="5">
                  <c:v>33640</c:v>
                </c:pt>
                <c:pt idx="6">
                  <c:v>23182</c:v>
                </c:pt>
                <c:pt idx="7">
                  <c:v>46269</c:v>
                </c:pt>
                <c:pt idx="8">
                  <c:v>54651</c:v>
                </c:pt>
                <c:pt idx="9">
                  <c:v>48288</c:v>
                </c:pt>
              </c:numCache>
            </c:numRef>
          </c:val>
          <c:smooth val="0"/>
        </c:ser>
        <c:ser>
          <c:idx val="65"/>
          <c:order val="65"/>
          <c:tx>
            <c:strRef>
              <c:f>Cerezo!$B$71</c:f>
              <c:strCache>
                <c:ptCount val="1"/>
                <c:pt idx="0">
                  <c:v>REGINA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Cerezo!$C$71:$L$71</c:f>
              <c:numCache>
                <c:formatCode>#,##0</c:formatCode>
                <c:ptCount val="10"/>
                <c:pt idx="0">
                  <c:v>5257</c:v>
                </c:pt>
                <c:pt idx="1">
                  <c:v>1564</c:v>
                </c:pt>
                <c:pt idx="2">
                  <c:v>5753</c:v>
                </c:pt>
                <c:pt idx="3">
                  <c:v>9980</c:v>
                </c:pt>
                <c:pt idx="4">
                  <c:v>20887</c:v>
                </c:pt>
                <c:pt idx="5">
                  <c:v>11847</c:v>
                </c:pt>
                <c:pt idx="6">
                  <c:v>37236</c:v>
                </c:pt>
                <c:pt idx="7">
                  <c:v>17529</c:v>
                </c:pt>
                <c:pt idx="8">
                  <c:v>150150</c:v>
                </c:pt>
                <c:pt idx="9">
                  <c:v>106683</c:v>
                </c:pt>
              </c:numCache>
            </c:numRef>
          </c:val>
          <c:smooth val="0"/>
        </c:ser>
        <c:ser>
          <c:idx val="66"/>
          <c:order val="66"/>
          <c:tx>
            <c:strRef>
              <c:f>Cerezo!$B$72</c:f>
              <c:strCache>
                <c:ptCount val="1"/>
                <c:pt idx="0">
                  <c:v>RIVEDEL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Cerezo!$C$72:$L$72</c:f>
              <c:numCache>
                <c:formatCode>#,##0</c:formatCode>
                <c:ptCount val="10"/>
                <c:pt idx="9">
                  <c:v>3150</c:v>
                </c:pt>
              </c:numCache>
            </c:numRef>
          </c:val>
          <c:smooth val="0"/>
        </c:ser>
        <c:ser>
          <c:idx val="67"/>
          <c:order val="67"/>
          <c:tx>
            <c:strRef>
              <c:f>Cerezo!$B$73</c:f>
              <c:strCache>
                <c:ptCount val="1"/>
                <c:pt idx="0">
                  <c:v>ROYAL DOWN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Cerezo!$C$73:$L$73</c:f>
              <c:numCache>
                <c:formatCode>#,##0</c:formatCode>
                <c:ptCount val="10"/>
                <c:pt idx="9">
                  <c:v>146044</c:v>
                </c:pt>
              </c:numCache>
            </c:numRef>
          </c:val>
          <c:smooth val="0"/>
        </c:ser>
        <c:ser>
          <c:idx val="68"/>
          <c:order val="68"/>
          <c:tx>
            <c:strRef>
              <c:f>Cerezo!$B$74</c:f>
              <c:strCache>
                <c:ptCount val="1"/>
                <c:pt idx="0">
                  <c:v>ROYAL  LEE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Cerezo!$C$74:$L$74</c:f>
              <c:numCache>
                <c:formatCode>#,##0</c:formatCode>
                <c:ptCount val="10"/>
                <c:pt idx="7">
                  <c:v>5289</c:v>
                </c:pt>
                <c:pt idx="8">
                  <c:v>3834</c:v>
                </c:pt>
                <c:pt idx="9">
                  <c:v>14840</c:v>
                </c:pt>
              </c:numCache>
            </c:numRef>
          </c:val>
          <c:smooth val="0"/>
        </c:ser>
        <c:ser>
          <c:idx val="69"/>
          <c:order val="69"/>
          <c:tx>
            <c:strRef>
              <c:f>Cerezo!$B$75</c:f>
              <c:strCache>
                <c:ptCount val="1"/>
                <c:pt idx="0">
                  <c:v>ROYAL RAINIER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Cerezo!$C$75:$L$75</c:f>
              <c:numCache>
                <c:formatCode>#,##0</c:formatCode>
                <c:ptCount val="10"/>
                <c:pt idx="9">
                  <c:v>867</c:v>
                </c:pt>
              </c:numCache>
            </c:numRef>
          </c:val>
          <c:smooth val="0"/>
        </c:ser>
        <c:ser>
          <c:idx val="70"/>
          <c:order val="70"/>
          <c:tx>
            <c:strRef>
              <c:f>Cerezo!$B$76</c:f>
              <c:strCache>
                <c:ptCount val="1"/>
                <c:pt idx="0">
                  <c:v>RUBY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Cerezo!$C$76:$L$76</c:f>
              <c:numCache>
                <c:formatCode>#,##0</c:formatCode>
                <c:ptCount val="10"/>
                <c:pt idx="1">
                  <c:v>954</c:v>
                </c:pt>
                <c:pt idx="2">
                  <c:v>2425</c:v>
                </c:pt>
                <c:pt idx="5">
                  <c:v>1700</c:v>
                </c:pt>
                <c:pt idx="6">
                  <c:v>1700</c:v>
                </c:pt>
              </c:numCache>
            </c:numRef>
          </c:val>
          <c:smooth val="0"/>
        </c:ser>
        <c:ser>
          <c:idx val="71"/>
          <c:order val="71"/>
          <c:tx>
            <c:strRef>
              <c:f>Cerezo!$B$77</c:f>
              <c:strCache>
                <c:ptCount val="1"/>
                <c:pt idx="0">
                  <c:v>SAM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Cerezo!$C$77:$L$77</c:f>
              <c:numCache>
                <c:formatCode>#,##0</c:formatCode>
                <c:ptCount val="10"/>
                <c:pt idx="0">
                  <c:v>1433</c:v>
                </c:pt>
                <c:pt idx="3">
                  <c:v>3313</c:v>
                </c:pt>
                <c:pt idx="4">
                  <c:v>4050</c:v>
                </c:pt>
                <c:pt idx="5">
                  <c:v>1129</c:v>
                </c:pt>
                <c:pt idx="6">
                  <c:v>1332</c:v>
                </c:pt>
                <c:pt idx="7">
                  <c:v>2656</c:v>
                </c:pt>
                <c:pt idx="8">
                  <c:v>1976</c:v>
                </c:pt>
                <c:pt idx="9" formatCode="General">
                  <c:v>717</c:v>
                </c:pt>
              </c:numCache>
            </c:numRef>
          </c:val>
          <c:smooth val="0"/>
        </c:ser>
        <c:ser>
          <c:idx val="72"/>
          <c:order val="72"/>
          <c:tx>
            <c:strRef>
              <c:f>Cerezo!$B$78</c:f>
              <c:strCache>
                <c:ptCount val="1"/>
                <c:pt idx="0">
                  <c:v>SANDRA ROSE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Cerezo!$C$78:$L$78</c:f>
              <c:numCache>
                <c:formatCode>#,##0</c:formatCode>
                <c:ptCount val="10"/>
                <c:pt idx="0">
                  <c:v>3713</c:v>
                </c:pt>
                <c:pt idx="1">
                  <c:v>162</c:v>
                </c:pt>
                <c:pt idx="7">
                  <c:v>2898</c:v>
                </c:pt>
              </c:numCache>
            </c:numRef>
          </c:val>
          <c:smooth val="0"/>
        </c:ser>
        <c:ser>
          <c:idx val="73"/>
          <c:order val="73"/>
          <c:tx>
            <c:strRef>
              <c:f>Cerezo!$B$79</c:f>
              <c:strCache>
                <c:ptCount val="1"/>
                <c:pt idx="0">
                  <c:v>SANSON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Cerezo!$C$79:$L$79</c:f>
              <c:numCache>
                <c:formatCode>#,##0</c:formatCode>
                <c:ptCount val="10"/>
                <c:pt idx="1">
                  <c:v>593</c:v>
                </c:pt>
                <c:pt idx="3">
                  <c:v>1300</c:v>
                </c:pt>
                <c:pt idx="7">
                  <c:v>640</c:v>
                </c:pt>
              </c:numCache>
            </c:numRef>
          </c:val>
          <c:smooth val="0"/>
        </c:ser>
        <c:ser>
          <c:idx val="74"/>
          <c:order val="74"/>
          <c:tx>
            <c:strRef>
              <c:f>Cerezo!$B$80</c:f>
              <c:strCache>
                <c:ptCount val="1"/>
                <c:pt idx="0">
                  <c:v>SANTINA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Cerezo!$C$80:$L$80</c:f>
              <c:numCache>
                <c:formatCode>#,##0</c:formatCode>
                <c:ptCount val="10"/>
                <c:pt idx="9">
                  <c:v>253696</c:v>
                </c:pt>
              </c:numCache>
            </c:numRef>
          </c:val>
          <c:smooth val="0"/>
        </c:ser>
        <c:ser>
          <c:idx val="75"/>
          <c:order val="75"/>
          <c:tx>
            <c:strRef>
              <c:f>Cerezo!$B$81</c:f>
              <c:strCache>
                <c:ptCount val="1"/>
                <c:pt idx="0">
                  <c:v>SCHMIDT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Cerezo!$C$81:$L$81</c:f>
              <c:numCache>
                <c:formatCode>#,##0</c:formatCode>
                <c:ptCount val="10"/>
                <c:pt idx="7">
                  <c:v>2300</c:v>
                </c:pt>
              </c:numCache>
            </c:numRef>
          </c:val>
          <c:smooth val="0"/>
        </c:ser>
        <c:ser>
          <c:idx val="76"/>
          <c:order val="76"/>
          <c:tx>
            <c:strRef>
              <c:f>Cerezo!$B$82</c:f>
              <c:strCache>
                <c:ptCount val="1"/>
                <c:pt idx="0">
                  <c:v>SCHNEIDER SPATE KNOSPEL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Cerezo!$C$82:$L$82</c:f>
              <c:numCache>
                <c:formatCode>#,##0</c:formatCode>
                <c:ptCount val="10"/>
                <c:pt idx="6">
                  <c:v>1290</c:v>
                </c:pt>
                <c:pt idx="7">
                  <c:v>790</c:v>
                </c:pt>
                <c:pt idx="8">
                  <c:v>750</c:v>
                </c:pt>
                <c:pt idx="9" formatCode="General">
                  <c:v>60</c:v>
                </c:pt>
              </c:numCache>
            </c:numRef>
          </c:val>
          <c:smooth val="0"/>
        </c:ser>
        <c:ser>
          <c:idx val="77"/>
          <c:order val="77"/>
          <c:tx>
            <c:strRef>
              <c:f>Cerezo!$B$83</c:f>
              <c:strCache>
                <c:ptCount val="1"/>
                <c:pt idx="0">
                  <c:v>SENTENNIAL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Cerezo!$C$83:$L$83</c:f>
              <c:numCache>
                <c:formatCode>#,##0</c:formatCode>
                <c:ptCount val="10"/>
                <c:pt idx="9">
                  <c:v>6728</c:v>
                </c:pt>
              </c:numCache>
            </c:numRef>
          </c:val>
          <c:smooth val="0"/>
        </c:ser>
        <c:ser>
          <c:idx val="78"/>
          <c:order val="78"/>
          <c:tx>
            <c:strRef>
              <c:f>Cerezo!$B$84</c:f>
              <c:strCache>
                <c:ptCount val="1"/>
                <c:pt idx="0">
                  <c:v>SYLVIA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Cerezo!$C$84:$L$84</c:f>
              <c:numCache>
                <c:formatCode>#,##0</c:formatCode>
                <c:ptCount val="10"/>
                <c:pt idx="0">
                  <c:v>689</c:v>
                </c:pt>
                <c:pt idx="1">
                  <c:v>369</c:v>
                </c:pt>
                <c:pt idx="6">
                  <c:v>1250</c:v>
                </c:pt>
                <c:pt idx="8">
                  <c:v>3421</c:v>
                </c:pt>
                <c:pt idx="9">
                  <c:v>7442</c:v>
                </c:pt>
              </c:numCache>
            </c:numRef>
          </c:val>
          <c:smooth val="0"/>
        </c:ser>
        <c:ser>
          <c:idx val="79"/>
          <c:order val="79"/>
          <c:tx>
            <c:strRef>
              <c:f>Cerezo!$B$85</c:f>
              <c:strCache>
                <c:ptCount val="1"/>
                <c:pt idx="0">
                  <c:v>SKEENA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Cerezo!$C$85:$L$85</c:f>
              <c:numCache>
                <c:formatCode>#,##0</c:formatCode>
                <c:ptCount val="10"/>
                <c:pt idx="1">
                  <c:v>1163</c:v>
                </c:pt>
                <c:pt idx="5">
                  <c:v>18483</c:v>
                </c:pt>
                <c:pt idx="6">
                  <c:v>18483</c:v>
                </c:pt>
                <c:pt idx="7">
                  <c:v>14639</c:v>
                </c:pt>
                <c:pt idx="8">
                  <c:v>16476</c:v>
                </c:pt>
                <c:pt idx="9">
                  <c:v>15150</c:v>
                </c:pt>
              </c:numCache>
            </c:numRef>
          </c:val>
          <c:smooth val="0"/>
        </c:ser>
        <c:ser>
          <c:idx val="80"/>
          <c:order val="80"/>
          <c:tx>
            <c:strRef>
              <c:f>Cerezo!$B$86</c:f>
              <c:strCache>
                <c:ptCount val="1"/>
                <c:pt idx="0">
                  <c:v>SOMERSET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Cerezo!$C$86:$L$86</c:f>
              <c:numCache>
                <c:formatCode>#,##0</c:formatCode>
                <c:ptCount val="10"/>
                <c:pt idx="2">
                  <c:v>3530</c:v>
                </c:pt>
                <c:pt idx="3">
                  <c:v>2477</c:v>
                </c:pt>
                <c:pt idx="5">
                  <c:v>1200</c:v>
                </c:pt>
                <c:pt idx="6">
                  <c:v>1200</c:v>
                </c:pt>
                <c:pt idx="8">
                  <c:v>3438</c:v>
                </c:pt>
                <c:pt idx="9">
                  <c:v>3329</c:v>
                </c:pt>
              </c:numCache>
            </c:numRef>
          </c:val>
          <c:smooth val="0"/>
        </c:ser>
        <c:ser>
          <c:idx val="81"/>
          <c:order val="81"/>
          <c:tx>
            <c:strRef>
              <c:f>Cerezo!$B$87</c:f>
              <c:strCache>
                <c:ptCount val="1"/>
                <c:pt idx="0">
                  <c:v>SPC 207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Cerezo!$C$87:$L$87</c:f>
              <c:numCache>
                <c:formatCode>#,##0</c:formatCode>
                <c:ptCount val="10"/>
                <c:pt idx="8">
                  <c:v>6693</c:v>
                </c:pt>
              </c:numCache>
            </c:numRef>
          </c:val>
          <c:smooth val="0"/>
        </c:ser>
        <c:ser>
          <c:idx val="82"/>
          <c:order val="82"/>
          <c:tx>
            <c:strRef>
              <c:f>Cerezo!$B$88</c:f>
              <c:strCache>
                <c:ptCount val="1"/>
                <c:pt idx="0">
                  <c:v>STELLA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Cerezo!$C$88:$L$88</c:f>
              <c:numCache>
                <c:formatCode>#,##0</c:formatCode>
                <c:ptCount val="10"/>
                <c:pt idx="0">
                  <c:v>14240</c:v>
                </c:pt>
                <c:pt idx="1">
                  <c:v>16580</c:v>
                </c:pt>
                <c:pt idx="2">
                  <c:v>21205</c:v>
                </c:pt>
                <c:pt idx="3">
                  <c:v>30745</c:v>
                </c:pt>
                <c:pt idx="4">
                  <c:v>17819</c:v>
                </c:pt>
                <c:pt idx="5">
                  <c:v>25657</c:v>
                </c:pt>
                <c:pt idx="6">
                  <c:v>13494</c:v>
                </c:pt>
                <c:pt idx="7">
                  <c:v>21280</c:v>
                </c:pt>
                <c:pt idx="8">
                  <c:v>44232</c:v>
                </c:pt>
                <c:pt idx="9">
                  <c:v>30685</c:v>
                </c:pt>
              </c:numCache>
            </c:numRef>
          </c:val>
          <c:smooth val="0"/>
        </c:ser>
        <c:ser>
          <c:idx val="83"/>
          <c:order val="83"/>
          <c:tx>
            <c:strRef>
              <c:f>Cerezo!$B$89</c:f>
              <c:strCache>
                <c:ptCount val="1"/>
                <c:pt idx="0">
                  <c:v>STACCATO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Cerezo!$C$89:$L$89</c:f>
              <c:numCache>
                <c:formatCode>#,##0</c:formatCode>
                <c:ptCount val="10"/>
                <c:pt idx="5">
                  <c:v>7947</c:v>
                </c:pt>
                <c:pt idx="6">
                  <c:v>7947</c:v>
                </c:pt>
                <c:pt idx="7">
                  <c:v>74387</c:v>
                </c:pt>
                <c:pt idx="8">
                  <c:v>2728</c:v>
                </c:pt>
                <c:pt idx="9">
                  <c:v>8993</c:v>
                </c:pt>
              </c:numCache>
            </c:numRef>
          </c:val>
          <c:smooth val="0"/>
        </c:ser>
        <c:ser>
          <c:idx val="84"/>
          <c:order val="84"/>
          <c:tx>
            <c:strRef>
              <c:f>Cerezo!$B$90</c:f>
              <c:strCache>
                <c:ptCount val="1"/>
                <c:pt idx="0">
                  <c:v>STOCKTON MORELLO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Cerezo!$C$90:$L$90</c:f>
              <c:numCache>
                <c:formatCode>#,##0</c:formatCode>
                <c:ptCount val="10"/>
                <c:pt idx="1">
                  <c:v>1823</c:v>
                </c:pt>
              </c:numCache>
            </c:numRef>
          </c:val>
          <c:smooth val="0"/>
        </c:ser>
        <c:ser>
          <c:idx val="85"/>
          <c:order val="85"/>
          <c:tx>
            <c:strRef>
              <c:f>Cerezo!$B$91</c:f>
              <c:strCache>
                <c:ptCount val="1"/>
                <c:pt idx="0">
                  <c:v>SOMERSET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Cerezo!$C$91:$L$91</c:f>
              <c:numCache>
                <c:formatCode>#,##0</c:formatCode>
                <c:ptCount val="10"/>
                <c:pt idx="7">
                  <c:v>911</c:v>
                </c:pt>
                <c:pt idx="8">
                  <c:v>2576</c:v>
                </c:pt>
              </c:numCache>
            </c:numRef>
          </c:val>
          <c:smooth val="0"/>
        </c:ser>
        <c:ser>
          <c:idx val="86"/>
          <c:order val="86"/>
          <c:tx>
            <c:strRef>
              <c:f>Cerezo!$B$92</c:f>
              <c:strCache>
                <c:ptCount val="1"/>
                <c:pt idx="0">
                  <c:v>SUMMIT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Cerezo!$C$92:$L$92</c:f>
              <c:numCache>
                <c:formatCode>#,##0</c:formatCode>
                <c:ptCount val="10"/>
                <c:pt idx="0">
                  <c:v>12839</c:v>
                </c:pt>
                <c:pt idx="1">
                  <c:v>6103</c:v>
                </c:pt>
                <c:pt idx="2">
                  <c:v>1164</c:v>
                </c:pt>
                <c:pt idx="3">
                  <c:v>3114</c:v>
                </c:pt>
                <c:pt idx="5">
                  <c:v>76</c:v>
                </c:pt>
                <c:pt idx="6">
                  <c:v>1700</c:v>
                </c:pt>
                <c:pt idx="7">
                  <c:v>1017</c:v>
                </c:pt>
                <c:pt idx="8">
                  <c:v>6500</c:v>
                </c:pt>
                <c:pt idx="9">
                  <c:v>5894</c:v>
                </c:pt>
              </c:numCache>
            </c:numRef>
          </c:val>
          <c:smooth val="0"/>
        </c:ser>
        <c:ser>
          <c:idx val="87"/>
          <c:order val="87"/>
          <c:tx>
            <c:strRef>
              <c:f>Cerezo!$B$93</c:f>
              <c:strCache>
                <c:ptCount val="1"/>
                <c:pt idx="0">
                  <c:v>SUNBURST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Cerezo!$C$93:$L$93</c:f>
              <c:numCache>
                <c:formatCode>#,##0</c:formatCode>
                <c:ptCount val="10"/>
                <c:pt idx="0">
                  <c:v>254</c:v>
                </c:pt>
                <c:pt idx="3">
                  <c:v>500</c:v>
                </c:pt>
                <c:pt idx="5">
                  <c:v>234</c:v>
                </c:pt>
                <c:pt idx="7">
                  <c:v>383275</c:v>
                </c:pt>
                <c:pt idx="8">
                  <c:v>3</c:v>
                </c:pt>
                <c:pt idx="9">
                  <c:v>1000</c:v>
                </c:pt>
              </c:numCache>
            </c:numRef>
          </c:val>
          <c:smooth val="0"/>
        </c:ser>
        <c:ser>
          <c:idx val="88"/>
          <c:order val="88"/>
          <c:tx>
            <c:strRef>
              <c:f>Cerezo!$B$94</c:f>
              <c:strCache>
                <c:ptCount val="1"/>
                <c:pt idx="0">
                  <c:v>SUNANA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Cerezo!$C$94:$L$94</c:f>
              <c:numCache>
                <c:formatCode>#,##0</c:formatCode>
                <c:ptCount val="10"/>
                <c:pt idx="0">
                  <c:v>593</c:v>
                </c:pt>
                <c:pt idx="1">
                  <c:v>621</c:v>
                </c:pt>
              </c:numCache>
            </c:numRef>
          </c:val>
          <c:smooth val="0"/>
        </c:ser>
        <c:ser>
          <c:idx val="89"/>
          <c:order val="89"/>
          <c:tx>
            <c:strRef>
              <c:f>Cerezo!$B$95</c:f>
              <c:strCache>
                <c:ptCount val="1"/>
                <c:pt idx="0">
                  <c:v>SWEET HEART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Cerezo!$C$95:$L$95</c:f>
              <c:numCache>
                <c:formatCode>#,##0</c:formatCode>
                <c:ptCount val="10"/>
                <c:pt idx="9">
                  <c:v>162534</c:v>
                </c:pt>
              </c:numCache>
            </c:numRef>
          </c:val>
          <c:smooth val="0"/>
        </c:ser>
        <c:ser>
          <c:idx val="90"/>
          <c:order val="90"/>
          <c:tx>
            <c:strRef>
              <c:f>Cerezo!$B$96</c:f>
              <c:strCache>
                <c:ptCount val="1"/>
                <c:pt idx="0">
                  <c:v>SYLVIA 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Cerezo!$C$96:$L$96</c:f>
              <c:numCache>
                <c:formatCode>#,##0</c:formatCode>
                <c:ptCount val="10"/>
                <c:pt idx="0">
                  <c:v>2500</c:v>
                </c:pt>
                <c:pt idx="6">
                  <c:v>1950</c:v>
                </c:pt>
                <c:pt idx="7">
                  <c:v>2346</c:v>
                </c:pt>
                <c:pt idx="8">
                  <c:v>13500</c:v>
                </c:pt>
              </c:numCache>
            </c:numRef>
          </c:val>
          <c:smooth val="0"/>
        </c:ser>
        <c:ser>
          <c:idx val="91"/>
          <c:order val="91"/>
          <c:tx>
            <c:strRef>
              <c:f>Cerezo!$B$97</c:f>
              <c:strCache>
                <c:ptCount val="1"/>
                <c:pt idx="0">
                  <c:v>TAHOMA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Cerezo!$C$97:$L$97</c:f>
              <c:numCache>
                <c:formatCode>#,##0</c:formatCode>
                <c:ptCount val="10"/>
                <c:pt idx="4">
                  <c:v>58</c:v>
                </c:pt>
                <c:pt idx="5">
                  <c:v>57</c:v>
                </c:pt>
              </c:numCache>
            </c:numRef>
          </c:val>
          <c:smooth val="0"/>
        </c:ser>
        <c:ser>
          <c:idx val="92"/>
          <c:order val="92"/>
          <c:tx>
            <c:strRef>
              <c:f>Cerezo!$B$98</c:f>
              <c:strCache>
                <c:ptCount val="1"/>
                <c:pt idx="0">
                  <c:v>TARTARIAN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Cerezo!$C$98:$L$98</c:f>
              <c:numCache>
                <c:formatCode>#,##0</c:formatCode>
                <c:ptCount val="10"/>
                <c:pt idx="9">
                  <c:v>2103</c:v>
                </c:pt>
              </c:numCache>
            </c:numRef>
          </c:val>
          <c:smooth val="0"/>
        </c:ser>
        <c:ser>
          <c:idx val="93"/>
          <c:order val="93"/>
          <c:tx>
            <c:strRef>
              <c:f>Cerezo!$B$99</c:f>
              <c:strCache>
                <c:ptCount val="1"/>
                <c:pt idx="0">
                  <c:v>TULARE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Cerezo!$C$99:$L$99</c:f>
              <c:numCache>
                <c:formatCode>#,##0</c:formatCode>
                <c:ptCount val="10"/>
                <c:pt idx="0">
                  <c:v>726</c:v>
                </c:pt>
                <c:pt idx="1">
                  <c:v>530</c:v>
                </c:pt>
                <c:pt idx="2">
                  <c:v>1967</c:v>
                </c:pt>
                <c:pt idx="3">
                  <c:v>874</c:v>
                </c:pt>
                <c:pt idx="5">
                  <c:v>2613</c:v>
                </c:pt>
                <c:pt idx="6">
                  <c:v>76</c:v>
                </c:pt>
                <c:pt idx="7">
                  <c:v>4144</c:v>
                </c:pt>
                <c:pt idx="8">
                  <c:v>1096</c:v>
                </c:pt>
                <c:pt idx="9">
                  <c:v>5100</c:v>
                </c:pt>
              </c:numCache>
            </c:numRef>
          </c:val>
          <c:smooth val="0"/>
        </c:ser>
        <c:ser>
          <c:idx val="94"/>
          <c:order val="94"/>
          <c:tx>
            <c:strRef>
              <c:f>Cerezo!$B$100</c:f>
              <c:strCache>
                <c:ptCount val="1"/>
                <c:pt idx="0">
                  <c:v>TYE YOU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Cerezo!$C$100:$L$100</c:f>
              <c:numCache>
                <c:formatCode>#,##0</c:formatCode>
                <c:ptCount val="10"/>
                <c:pt idx="6">
                  <c:v>110</c:v>
                </c:pt>
              </c:numCache>
            </c:numRef>
          </c:val>
          <c:smooth val="0"/>
        </c:ser>
        <c:ser>
          <c:idx val="95"/>
          <c:order val="95"/>
          <c:tx>
            <c:strRef>
              <c:f>Cerezo!$B$101</c:f>
              <c:strCache>
                <c:ptCount val="1"/>
                <c:pt idx="0">
                  <c:v>VALDIVIANA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Cerezo!$C$101:$L$101</c:f>
              <c:numCache>
                <c:formatCode>#,##0</c:formatCode>
                <c:ptCount val="10"/>
                <c:pt idx="7">
                  <c:v>36</c:v>
                </c:pt>
              </c:numCache>
            </c:numRef>
          </c:val>
          <c:smooth val="0"/>
        </c:ser>
        <c:ser>
          <c:idx val="96"/>
          <c:order val="96"/>
          <c:tx>
            <c:strRef>
              <c:f>Cerezo!$B$102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Cerezo!$C$102:$L$102</c:f>
              <c:numCache>
                <c:formatCode>#,##0</c:formatCode>
                <c:ptCount val="10"/>
                <c:pt idx="0">
                  <c:v>45982</c:v>
                </c:pt>
                <c:pt idx="1">
                  <c:v>21500</c:v>
                </c:pt>
                <c:pt idx="2">
                  <c:v>26752</c:v>
                </c:pt>
                <c:pt idx="3">
                  <c:v>38138</c:v>
                </c:pt>
                <c:pt idx="4">
                  <c:v>30587</c:v>
                </c:pt>
                <c:pt idx="5">
                  <c:v>12709</c:v>
                </c:pt>
                <c:pt idx="6">
                  <c:v>17823</c:v>
                </c:pt>
                <c:pt idx="7">
                  <c:v>5634</c:v>
                </c:pt>
                <c:pt idx="8">
                  <c:v>10594</c:v>
                </c:pt>
                <c:pt idx="9">
                  <c:v>6677</c:v>
                </c:pt>
              </c:numCache>
            </c:numRef>
          </c:val>
          <c:smooth val="0"/>
        </c:ser>
        <c:ser>
          <c:idx val="97"/>
          <c:order val="97"/>
          <c:tx>
            <c:strRef>
              <c:f>Cerezo!$B$103</c:f>
              <c:strCache>
                <c:ptCount val="1"/>
                <c:pt idx="0">
                  <c:v>VIGARRO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Cerezo!$C$103:$L$103</c:f>
              <c:numCache>
                <c:formatCode>#,##0</c:formatCode>
                <c:ptCount val="10"/>
                <c:pt idx="0">
                  <c:v>900</c:v>
                </c:pt>
                <c:pt idx="1">
                  <c:v>1550</c:v>
                </c:pt>
              </c:numCache>
            </c:numRef>
          </c:val>
          <c:smooth val="0"/>
        </c:ser>
        <c:ser>
          <c:idx val="98"/>
          <c:order val="98"/>
          <c:tx>
            <c:strRef>
              <c:f>Cerezo!$B$104</c:f>
              <c:strCache>
                <c:ptCount val="1"/>
                <c:pt idx="0">
                  <c:v>VIGOREAUX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Cerezo!$C$104:$L$104</c:f>
              <c:numCache>
                <c:formatCode>#,##0</c:formatCode>
                <c:ptCount val="10"/>
                <c:pt idx="0">
                  <c:v>250</c:v>
                </c:pt>
                <c:pt idx="1">
                  <c:v>7300</c:v>
                </c:pt>
              </c:numCache>
            </c:numRef>
          </c:val>
          <c:smooth val="0"/>
        </c:ser>
        <c:ser>
          <c:idx val="99"/>
          <c:order val="99"/>
          <c:tx>
            <c:strRef>
              <c:f>Cerezo!$B$105</c:f>
              <c:strCache>
                <c:ptCount val="1"/>
                <c:pt idx="0">
                  <c:v>VIN COTN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Cerezo!$C$105:$L$105</c:f>
              <c:numCache>
                <c:formatCode>#,##0</c:formatCode>
                <c:ptCount val="10"/>
                <c:pt idx="0">
                  <c:v>2100</c:v>
                </c:pt>
                <c:pt idx="2">
                  <c:v>1100</c:v>
                </c:pt>
              </c:numCache>
            </c:numRef>
          </c:val>
          <c:smooth val="0"/>
        </c:ser>
        <c:ser>
          <c:idx val="100"/>
          <c:order val="100"/>
          <c:tx>
            <c:strRef>
              <c:f>Cerezo!$B$106</c:f>
              <c:strCache>
                <c:ptCount val="1"/>
                <c:pt idx="0">
                  <c:v>VINA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Cerezo!$C$106:$L$106</c:f>
              <c:numCache>
                <c:formatCode>#,##0</c:formatCode>
                <c:ptCount val="10"/>
                <c:pt idx="4">
                  <c:v>2600</c:v>
                </c:pt>
                <c:pt idx="5">
                  <c:v>2000</c:v>
                </c:pt>
                <c:pt idx="7">
                  <c:v>2000</c:v>
                </c:pt>
              </c:numCache>
            </c:numRef>
          </c:val>
          <c:smooth val="0"/>
        </c:ser>
        <c:ser>
          <c:idx val="101"/>
          <c:order val="101"/>
          <c:tx>
            <c:strRef>
              <c:f>Cerezo!$B$107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Cerezo!$C$3:$L$3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Cerezo!$C$107:$L$107</c:f>
              <c:numCache>
                <c:formatCode>#,##0</c:formatCode>
                <c:ptCount val="10"/>
                <c:pt idx="0">
                  <c:v>3000</c:v>
                </c:pt>
                <c:pt idx="3">
                  <c:v>260</c:v>
                </c:pt>
                <c:pt idx="5">
                  <c:v>5000</c:v>
                </c:pt>
                <c:pt idx="7">
                  <c:v>102597</c:v>
                </c:pt>
                <c:pt idx="8">
                  <c:v>23786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62656"/>
        <c:axId val="93064192"/>
      </c:lineChart>
      <c:dateAx>
        <c:axId val="9306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064192"/>
        <c:crosses val="autoZero"/>
        <c:auto val="0"/>
        <c:lblOffset val="100"/>
        <c:baseTimeUnit val="days"/>
      </c:dateAx>
      <c:valAx>
        <c:axId val="93064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06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48151704272682"/>
          <c:y val="5.9519267455169798E-2"/>
          <c:w val="0.22851656265002404"/>
          <c:h val="0.8744753910721099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Manzano!$B$5</c:f>
              <c:strCache>
                <c:ptCount val="1"/>
                <c:pt idx="0">
                  <c:v>AKANE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Manzano!$C$5:$L$5</c:f>
              <c:numCache>
                <c:formatCode>#,##0</c:formatCode>
                <c:ptCount val="10"/>
                <c:pt idx="0">
                  <c:v>13</c:v>
                </c:pt>
                <c:pt idx="9" formatCode="General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Manzano!$B$6</c:f>
              <c:strCache>
                <c:ptCount val="1"/>
                <c:pt idx="0">
                  <c:v>AMBROSIA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Manzano!$C$6:$L$6</c:f>
              <c:numCache>
                <c:formatCode>#,##0</c:formatCode>
                <c:ptCount val="10"/>
                <c:pt idx="9">
                  <c:v>171645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Manzano!$B$7</c:f>
              <c:strCache>
                <c:ptCount val="1"/>
                <c:pt idx="0">
                  <c:v>ARIWA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Manzano!$C$7:$L$7</c:f>
              <c:numCache>
                <c:formatCode>#,##0</c:formatCode>
                <c:ptCount val="10"/>
                <c:pt idx="8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Manzano!$B$8</c:f>
              <c:strCache>
                <c:ptCount val="1"/>
                <c:pt idx="0">
                  <c:v>BAIGENT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Manzano!$C$8:$L$8</c:f>
              <c:numCache>
                <c:formatCode>#,##0</c:formatCode>
                <c:ptCount val="10"/>
                <c:pt idx="9">
                  <c:v>164679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Manzano!$B$9</c:f>
              <c:strCache>
                <c:ptCount val="1"/>
                <c:pt idx="0">
                  <c:v>BRAEBURN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Manzano!$C$9:$L$9</c:f>
              <c:numCache>
                <c:formatCode>#,##0</c:formatCode>
                <c:ptCount val="10"/>
                <c:pt idx="0">
                  <c:v>23570</c:v>
                </c:pt>
                <c:pt idx="1">
                  <c:v>600</c:v>
                </c:pt>
                <c:pt idx="2">
                  <c:v>21869</c:v>
                </c:pt>
                <c:pt idx="3">
                  <c:v>65866</c:v>
                </c:pt>
                <c:pt idx="4">
                  <c:v>8768</c:v>
                </c:pt>
                <c:pt idx="5">
                  <c:v>4055</c:v>
                </c:pt>
                <c:pt idx="6">
                  <c:v>59438</c:v>
                </c:pt>
                <c:pt idx="7">
                  <c:v>10120</c:v>
                </c:pt>
                <c:pt idx="8">
                  <c:v>185823</c:v>
                </c:pt>
                <c:pt idx="9">
                  <c:v>28360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Manzano!$B$10</c:f>
              <c:strCache>
                <c:ptCount val="1"/>
                <c:pt idx="0">
                  <c:v>BROOKFIELD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Manzano!$C$10:$L$10</c:f>
              <c:numCache>
                <c:formatCode>#,##0</c:formatCode>
                <c:ptCount val="10"/>
                <c:pt idx="9">
                  <c:v>148484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Manzano!$B$11</c:f>
              <c:strCache>
                <c:ptCount val="1"/>
                <c:pt idx="0">
                  <c:v>BURKITT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Manzano!$C$11:$L$11</c:f>
              <c:numCache>
                <c:formatCode>#,##0</c:formatCode>
                <c:ptCount val="10"/>
                <c:pt idx="9">
                  <c:v>200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Manzano!$B$12</c:f>
              <c:strCache>
                <c:ptCount val="1"/>
                <c:pt idx="0">
                  <c:v>CAMPBELL (RED CHIEF)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Manzano!$C$12:$L$12</c:f>
              <c:numCache>
                <c:formatCode>#,##0</c:formatCode>
                <c:ptCount val="10"/>
                <c:pt idx="0">
                  <c:v>37830</c:v>
                </c:pt>
                <c:pt idx="3">
                  <c:v>4018</c:v>
                </c:pt>
                <c:pt idx="4">
                  <c:v>1000</c:v>
                </c:pt>
                <c:pt idx="6">
                  <c:v>4400</c:v>
                </c:pt>
                <c:pt idx="7">
                  <c:v>300</c:v>
                </c:pt>
                <c:pt idx="8">
                  <c:v>139995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Manzano!$B$13</c:f>
              <c:strCache>
                <c:ptCount val="1"/>
                <c:pt idx="0">
                  <c:v>CHILE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Manzano!$C$13:$L$13</c:f>
              <c:numCache>
                <c:formatCode>#,##0</c:formatCode>
                <c:ptCount val="10"/>
                <c:pt idx="0">
                  <c:v>24</c:v>
                </c:pt>
                <c:pt idx="9">
                  <c:v>86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Manzano!$B$14</c:f>
              <c:strCache>
                <c:ptCount val="1"/>
                <c:pt idx="0">
                  <c:v>CLARA FEL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Manzano!$C$14:$L$14</c:f>
              <c:numCache>
                <c:formatCode>#,##0</c:formatCode>
                <c:ptCount val="10"/>
                <c:pt idx="0">
                  <c:v>35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Manzano!$B$15</c:f>
              <c:strCache>
                <c:ptCount val="1"/>
                <c:pt idx="0">
                  <c:v>CHALLENGER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Manzano!$C$15:$L$15</c:f>
              <c:numCache>
                <c:formatCode>#,##0</c:formatCode>
                <c:ptCount val="10"/>
                <c:pt idx="9" formatCode="General">
                  <c:v>21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Manzano!$B$16</c:f>
              <c:strCache>
                <c:ptCount val="1"/>
                <c:pt idx="0">
                  <c:v>CRIPPS PINK (PINK LADY)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Manzano!$C$16:$L$16</c:f>
              <c:numCache>
                <c:formatCode>#,##0</c:formatCode>
                <c:ptCount val="10"/>
                <c:pt idx="0">
                  <c:v>73781</c:v>
                </c:pt>
                <c:pt idx="1">
                  <c:v>1800</c:v>
                </c:pt>
                <c:pt idx="2">
                  <c:v>13188</c:v>
                </c:pt>
                <c:pt idx="3">
                  <c:v>50479</c:v>
                </c:pt>
                <c:pt idx="4">
                  <c:v>147084</c:v>
                </c:pt>
                <c:pt idx="5">
                  <c:v>105741</c:v>
                </c:pt>
                <c:pt idx="6">
                  <c:v>95506</c:v>
                </c:pt>
                <c:pt idx="7">
                  <c:v>87165</c:v>
                </c:pt>
                <c:pt idx="8">
                  <c:v>527178</c:v>
                </c:pt>
                <c:pt idx="9">
                  <c:v>282967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Manzano!$B$17</c:f>
              <c:strCache>
                <c:ptCount val="1"/>
                <c:pt idx="0">
                  <c:v>COX ORANGE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Manzano!$C$17:$L$17</c:f>
              <c:numCache>
                <c:formatCode>#,##0</c:formatCode>
                <c:ptCount val="10"/>
                <c:pt idx="0">
                  <c:v>29</c:v>
                </c:pt>
                <c:pt idx="8">
                  <c:v>3</c:v>
                </c:pt>
                <c:pt idx="9">
                  <c:v>22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Manzano!$B$18</c:f>
              <c:strCache>
                <c:ptCount val="1"/>
                <c:pt idx="0">
                  <c:v>COX 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Manzano!$C$18:$L$18</c:f>
              <c:numCache>
                <c:formatCode>#,##0</c:formatCode>
                <c:ptCount val="10"/>
                <c:pt idx="0">
                  <c:v>3500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Manzano!$B$19</c:f>
              <c:strCache>
                <c:ptCount val="1"/>
                <c:pt idx="0">
                  <c:v>CRIPPS RED (SUNDOWNER)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Manzano!$C$19:$L$19</c:f>
              <c:numCache>
                <c:formatCode>#,##0</c:formatCode>
                <c:ptCount val="10"/>
                <c:pt idx="0">
                  <c:v>4278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Manzano!$B$20</c:f>
              <c:strCache>
                <c:ptCount val="1"/>
                <c:pt idx="0">
                  <c:v>CROWDER RED DELICIOUS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Manzano!$C$20:$L$20</c:f>
              <c:numCache>
                <c:formatCode>#,##0</c:formatCode>
                <c:ptCount val="10"/>
                <c:pt idx="8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Manzano!$B$21</c:f>
              <c:strCache>
                <c:ptCount val="1"/>
                <c:pt idx="0">
                  <c:v>CYBELE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Manzano!$C$21:$L$21</c:f>
              <c:numCache>
                <c:formatCode>#,##0</c:formatCode>
                <c:ptCount val="10"/>
                <c:pt idx="8">
                  <c:v>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Manzano!$B$22</c:f>
              <c:strCache>
                <c:ptCount val="1"/>
                <c:pt idx="0">
                  <c:v>DE FLOR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Manzano!$C$22:$L$22</c:f>
              <c:numCache>
                <c:formatCode>#,##0</c:formatCode>
                <c:ptCount val="10"/>
                <c:pt idx="9" formatCode="General">
                  <c:v>200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Manzano!$B$23</c:f>
              <c:strCache>
                <c:ptCount val="1"/>
                <c:pt idx="0">
                  <c:v>DELCOROS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Manzano!$C$23:$L$23</c:f>
              <c:numCache>
                <c:formatCode>#,##0</c:formatCode>
                <c:ptCount val="10"/>
                <c:pt idx="8">
                  <c:v>5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Manzano!$B$24</c:f>
              <c:strCache>
                <c:ptCount val="1"/>
                <c:pt idx="0">
                  <c:v>DELFLOKI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Manzano!$C$24:$L$24</c:f>
              <c:numCache>
                <c:formatCode>#,##0</c:formatCode>
                <c:ptCount val="10"/>
                <c:pt idx="8">
                  <c:v>4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Manzano!$B$25</c:f>
              <c:strCache>
                <c:ptCount val="1"/>
                <c:pt idx="0">
                  <c:v>DELJUGA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Manzano!$C$25:$L$25</c:f>
              <c:numCache>
                <c:formatCode>#,##0</c:formatCode>
                <c:ptCount val="10"/>
                <c:pt idx="8">
                  <c:v>5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Manzano!$B$26</c:f>
              <c:strCache>
                <c:ptCount val="1"/>
                <c:pt idx="0">
                  <c:v>DELICIOUS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Manzano!$C$26:$L$26</c:f>
              <c:numCache>
                <c:formatCode>#,##0</c:formatCode>
                <c:ptCount val="10"/>
                <c:pt idx="0">
                  <c:v>18</c:v>
                </c:pt>
                <c:pt idx="4">
                  <c:v>25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Manzano!$B$27</c:f>
              <c:strCache>
                <c:ptCount val="1"/>
                <c:pt idx="0">
                  <c:v>DEL PARAISO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Manzano!$C$27:$L$27</c:f>
              <c:numCache>
                <c:formatCode>#,##0</c:formatCode>
                <c:ptCount val="10"/>
                <c:pt idx="9" formatCode="General">
                  <c:v>80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Manzano!$B$28</c:f>
              <c:strCache>
                <c:ptCount val="1"/>
                <c:pt idx="0">
                  <c:v>DISCOVERY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Manzano!$C$28:$L$28</c:f>
              <c:numCache>
                <c:formatCode>#,##0</c:formatCode>
                <c:ptCount val="10"/>
                <c:pt idx="0">
                  <c:v>49</c:v>
                </c:pt>
                <c:pt idx="9" formatCode="General">
                  <c:v>43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Manzano!$B$29</c:f>
              <c:strCache>
                <c:ptCount val="1"/>
                <c:pt idx="0">
                  <c:v>DIWA-JUNAMI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Manzano!$C$29:$L$29</c:f>
              <c:numCache>
                <c:formatCode>#,##0</c:formatCode>
                <c:ptCount val="10"/>
                <c:pt idx="9">
                  <c:v>4682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Manzano!$B$30</c:f>
              <c:strCache>
                <c:ptCount val="1"/>
                <c:pt idx="0">
                  <c:v>ELSHOF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Manzano!$C$30:$L$30</c:f>
              <c:numCache>
                <c:formatCode>#,##0</c:formatCode>
                <c:ptCount val="10"/>
                <c:pt idx="0">
                  <c:v>3000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Manzano!$B$31</c:f>
              <c:strCache>
                <c:ptCount val="1"/>
                <c:pt idx="0">
                  <c:v>ELSTAR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Manzano!$C$31:$L$31</c:f>
              <c:numCache>
                <c:formatCode>#,##0</c:formatCode>
                <c:ptCount val="10"/>
                <c:pt idx="0">
                  <c:v>7</c:v>
                </c:pt>
                <c:pt idx="4">
                  <c:v>150</c:v>
                </c:pt>
                <c:pt idx="6">
                  <c:v>9730</c:v>
                </c:pt>
                <c:pt idx="8">
                  <c:v>21800</c:v>
                </c:pt>
                <c:pt idx="9">
                  <c:v>18000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Manzano!$B$32</c:f>
              <c:strCache>
                <c:ptCount val="1"/>
                <c:pt idx="0">
                  <c:v>ESCAYPA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Manzano!$C$32:$L$32</c:f>
              <c:numCache>
                <c:formatCode>#,##0</c:formatCode>
                <c:ptCount val="10"/>
                <c:pt idx="9">
                  <c:v>29600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Manzano!$B$33</c:f>
              <c:strCache>
                <c:ptCount val="1"/>
                <c:pt idx="0">
                  <c:v>EVE BRAEBURN (MARIRI RED)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Manzano!$C$33:$L$33</c:f>
              <c:numCache>
                <c:formatCode>#,##0</c:formatCode>
                <c:ptCount val="10"/>
                <c:pt idx="0">
                  <c:v>29</c:v>
                </c:pt>
                <c:pt idx="8">
                  <c:v>3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Manzano!$B$34</c:f>
              <c:strCache>
                <c:ptCount val="1"/>
                <c:pt idx="0">
                  <c:v>FESTIVAL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Manzano!$C$34:$L$34</c:f>
              <c:numCache>
                <c:formatCode>#,##0</c:formatCode>
                <c:ptCount val="10"/>
                <c:pt idx="8">
                  <c:v>3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Manzano!$B$35</c:f>
              <c:strCache>
                <c:ptCount val="1"/>
                <c:pt idx="0">
                  <c:v>FIESTA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Manzano!$C$35:$L$35</c:f>
              <c:numCache>
                <c:formatCode>#,##0</c:formatCode>
                <c:ptCount val="10"/>
                <c:pt idx="0">
                  <c:v>9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Manzano!$B$37</c:f>
              <c:strCache>
                <c:ptCount val="1"/>
                <c:pt idx="0">
                  <c:v>FOX ORANGE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Manzano!$C$37:$L$37</c:f>
              <c:numCache>
                <c:formatCode>#,##0</c:formatCode>
                <c:ptCount val="10"/>
                <c:pt idx="0">
                  <c:v>2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Manzano!$B$38</c:f>
              <c:strCache>
                <c:ptCount val="1"/>
                <c:pt idx="0">
                  <c:v>FUBRAX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Manzano!$C$38:$L$38</c:f>
              <c:numCache>
                <c:formatCode>#,##0</c:formatCode>
                <c:ptCount val="10"/>
                <c:pt idx="9">
                  <c:v>13148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Manzano!$B$39</c:f>
              <c:strCache>
                <c:ptCount val="1"/>
                <c:pt idx="0">
                  <c:v>FUJI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Manzano!$C$39:$L$39</c:f>
              <c:numCache>
                <c:formatCode>#,##0</c:formatCode>
                <c:ptCount val="10"/>
                <c:pt idx="0">
                  <c:v>75037</c:v>
                </c:pt>
                <c:pt idx="1">
                  <c:v>13500</c:v>
                </c:pt>
                <c:pt idx="2">
                  <c:v>2700</c:v>
                </c:pt>
                <c:pt idx="3">
                  <c:v>4000</c:v>
                </c:pt>
                <c:pt idx="4">
                  <c:v>36100</c:v>
                </c:pt>
                <c:pt idx="5">
                  <c:v>99325</c:v>
                </c:pt>
                <c:pt idx="8">
                  <c:v>72060</c:v>
                </c:pt>
                <c:pt idx="9">
                  <c:v>115195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Manzano!$B$40</c:f>
              <c:strCache>
                <c:ptCount val="1"/>
                <c:pt idx="0">
                  <c:v>FUJI ESTRIADA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Manzano!$C$40:$L$40</c:f>
              <c:numCache>
                <c:formatCode>#,##0</c:formatCode>
                <c:ptCount val="10"/>
                <c:pt idx="0">
                  <c:v>15600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Manzano!$B$41</c:f>
              <c:strCache>
                <c:ptCount val="1"/>
                <c:pt idx="0">
                  <c:v>FUJI BC 2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Manzano!$C$41:$L$41</c:f>
              <c:numCache>
                <c:formatCode>#,##0</c:formatCode>
                <c:ptCount val="10"/>
                <c:pt idx="8">
                  <c:v>3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Manzano!$B$42</c:f>
              <c:strCache>
                <c:ptCount val="1"/>
                <c:pt idx="0">
                  <c:v>FUJI KIKU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Manzano!$C$42:$L$42</c:f>
              <c:numCache>
                <c:formatCode>#,##0</c:formatCode>
                <c:ptCount val="10"/>
                <c:pt idx="9">
                  <c:v>2063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Manzano!$B$43</c:f>
              <c:strCache>
                <c:ptCount val="1"/>
                <c:pt idx="0">
                  <c:v>FUJI NAGAFU 6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Manzano!$C$43:$L$43</c:f>
              <c:numCache>
                <c:formatCode>#,##0</c:formatCode>
                <c:ptCount val="10"/>
                <c:pt idx="0">
                  <c:v>15</c:v>
                </c:pt>
                <c:pt idx="8">
                  <c:v>1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Manzano!$B$44</c:f>
              <c:strCache>
                <c:ptCount val="1"/>
                <c:pt idx="0">
                  <c:v>FUJI RAYADA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Manzano!$C$44:$L$44</c:f>
              <c:numCache>
                <c:formatCode>#,##0</c:formatCode>
                <c:ptCount val="10"/>
                <c:pt idx="0">
                  <c:v>12500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Manzano!$B$45</c:f>
              <c:strCache>
                <c:ptCount val="1"/>
                <c:pt idx="0">
                  <c:v>FUJI RAKU RAKU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Manzano!$C$45:$L$45</c:f>
              <c:numCache>
                <c:formatCode>#,##0</c:formatCode>
                <c:ptCount val="10"/>
                <c:pt idx="0">
                  <c:v>64904</c:v>
                </c:pt>
                <c:pt idx="1">
                  <c:v>31200</c:v>
                </c:pt>
                <c:pt idx="2">
                  <c:v>14099</c:v>
                </c:pt>
                <c:pt idx="3">
                  <c:v>50479</c:v>
                </c:pt>
                <c:pt idx="4">
                  <c:v>147084</c:v>
                </c:pt>
                <c:pt idx="5">
                  <c:v>105741</c:v>
                </c:pt>
                <c:pt idx="6">
                  <c:v>142507</c:v>
                </c:pt>
                <c:pt idx="7">
                  <c:v>382784</c:v>
                </c:pt>
                <c:pt idx="8">
                  <c:v>776545</c:v>
                </c:pt>
                <c:pt idx="9">
                  <c:v>523511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Manzano!$B$46</c:f>
              <c:strCache>
                <c:ptCount val="1"/>
                <c:pt idx="0">
                  <c:v>FUJI TAC 114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Manzano!$C$46:$L$46</c:f>
              <c:numCache>
                <c:formatCode>#,##0</c:formatCode>
                <c:ptCount val="10"/>
                <c:pt idx="0">
                  <c:v>12858</c:v>
                </c:pt>
                <c:pt idx="1">
                  <c:v>450</c:v>
                </c:pt>
                <c:pt idx="2">
                  <c:v>7890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Manzano!$B$47</c:f>
              <c:strCache>
                <c:ptCount val="1"/>
                <c:pt idx="0">
                  <c:v>FUJI SD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Manzano!$C$47:$L$47</c:f>
              <c:numCache>
                <c:formatCode>#,##0</c:formatCode>
                <c:ptCount val="10"/>
                <c:pt idx="4">
                  <c:v>7837</c:v>
                </c:pt>
                <c:pt idx="6">
                  <c:v>5326</c:v>
                </c:pt>
                <c:pt idx="7">
                  <c:v>5606</c:v>
                </c:pt>
              </c:numCache>
            </c:numRef>
          </c:val>
          <c:smooth val="0"/>
        </c:ser>
        <c:ser>
          <c:idx val="42"/>
          <c:order val="42"/>
          <c:tx>
            <c:strRef>
              <c:f>Manzano!$B$49</c:f>
              <c:strCache>
                <c:ptCount val="1"/>
                <c:pt idx="0">
                  <c:v>GALA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Manzano!$C$49:$L$49</c:f>
              <c:numCache>
                <c:formatCode>#,##0</c:formatCode>
                <c:ptCount val="10"/>
                <c:pt idx="0">
                  <c:v>18609</c:v>
                </c:pt>
                <c:pt idx="1">
                  <c:v>26500</c:v>
                </c:pt>
                <c:pt idx="2">
                  <c:v>107150</c:v>
                </c:pt>
                <c:pt idx="3">
                  <c:v>169047</c:v>
                </c:pt>
                <c:pt idx="4">
                  <c:v>248100</c:v>
                </c:pt>
                <c:pt idx="5">
                  <c:v>115400</c:v>
                </c:pt>
                <c:pt idx="6">
                  <c:v>164000</c:v>
                </c:pt>
                <c:pt idx="8">
                  <c:v>40050</c:v>
                </c:pt>
                <c:pt idx="9">
                  <c:v>65500</c:v>
                </c:pt>
              </c:numCache>
            </c:numRef>
          </c:val>
          <c:smooth val="0"/>
        </c:ser>
        <c:ser>
          <c:idx val="43"/>
          <c:order val="43"/>
          <c:tx>
            <c:strRef>
              <c:f>Manzano!$B$50</c:f>
              <c:strCache>
                <c:ptCount val="1"/>
                <c:pt idx="0">
                  <c:v>GALA PREMIUN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Manzano!$C$50:$L$50</c:f>
              <c:numCache>
                <c:formatCode>#,##0</c:formatCode>
                <c:ptCount val="10"/>
                <c:pt idx="9">
                  <c:v>19295</c:v>
                </c:pt>
              </c:numCache>
            </c:numRef>
          </c:val>
          <c:smooth val="0"/>
        </c:ser>
        <c:ser>
          <c:idx val="44"/>
          <c:order val="44"/>
          <c:tx>
            <c:strRef>
              <c:f>Manzano!$B$51</c:f>
              <c:strCache>
                <c:ptCount val="1"/>
                <c:pt idx="0">
                  <c:v>GALA SELECCIÓN COLOR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Manzano!$C$51:$L$51</c:f>
              <c:numCache>
                <c:formatCode>#,##0</c:formatCode>
                <c:ptCount val="10"/>
                <c:pt idx="0">
                  <c:v>21173</c:v>
                </c:pt>
                <c:pt idx="5">
                  <c:v>13158</c:v>
                </c:pt>
                <c:pt idx="7">
                  <c:v>19088</c:v>
                </c:pt>
                <c:pt idx="8">
                  <c:v>75013</c:v>
                </c:pt>
                <c:pt idx="9">
                  <c:v>7097</c:v>
                </c:pt>
              </c:numCache>
            </c:numRef>
          </c:val>
          <c:smooth val="0"/>
        </c:ser>
        <c:ser>
          <c:idx val="45"/>
          <c:order val="45"/>
          <c:tx>
            <c:strRef>
              <c:f>Manzano!$B$52</c:f>
              <c:strCache>
                <c:ptCount val="1"/>
                <c:pt idx="0">
                  <c:v>GALA TOP ONE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Manzano!$C$52:$L$52</c:f>
              <c:numCache>
                <c:formatCode>#,##0</c:formatCode>
                <c:ptCount val="10"/>
                <c:pt idx="8">
                  <c:v>4000</c:v>
                </c:pt>
              </c:numCache>
            </c:numRef>
          </c:val>
          <c:smooth val="0"/>
        </c:ser>
        <c:ser>
          <c:idx val="46"/>
          <c:order val="46"/>
          <c:tx>
            <c:strRef>
              <c:f>Manzano!$B$53</c:f>
              <c:strCache>
                <c:ptCount val="1"/>
                <c:pt idx="0">
                  <c:v>GALAXY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Manzano!$C$53:$L$53</c:f>
              <c:numCache>
                <c:formatCode>#,##0</c:formatCode>
                <c:ptCount val="10"/>
                <c:pt idx="0">
                  <c:v>246221</c:v>
                </c:pt>
                <c:pt idx="1">
                  <c:v>118377</c:v>
                </c:pt>
                <c:pt idx="2">
                  <c:v>37185</c:v>
                </c:pt>
                <c:pt idx="3">
                  <c:v>166816</c:v>
                </c:pt>
                <c:pt idx="4">
                  <c:v>71426</c:v>
                </c:pt>
                <c:pt idx="5">
                  <c:v>64725</c:v>
                </c:pt>
                <c:pt idx="6">
                  <c:v>54000</c:v>
                </c:pt>
                <c:pt idx="7">
                  <c:v>12000</c:v>
                </c:pt>
                <c:pt idx="8">
                  <c:v>13700</c:v>
                </c:pt>
                <c:pt idx="9">
                  <c:v>15660</c:v>
                </c:pt>
              </c:numCache>
            </c:numRef>
          </c:val>
          <c:smooth val="0"/>
        </c:ser>
        <c:ser>
          <c:idx val="47"/>
          <c:order val="47"/>
          <c:tx>
            <c:strRef>
              <c:f>Manzano!$B$54</c:f>
              <c:strCache>
                <c:ptCount val="1"/>
                <c:pt idx="0">
                  <c:v>GIANNY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Manzano!$C$54:$L$54</c:f>
              <c:numCache>
                <c:formatCode>#,##0</c:formatCode>
                <c:ptCount val="10"/>
                <c:pt idx="8">
                  <c:v>5000</c:v>
                </c:pt>
              </c:numCache>
            </c:numRef>
          </c:val>
          <c:smooth val="0"/>
        </c:ser>
        <c:ser>
          <c:idx val="48"/>
          <c:order val="48"/>
          <c:tx>
            <c:strRef>
              <c:f>Manzano!$B$55</c:f>
              <c:strCache>
                <c:ptCount val="1"/>
                <c:pt idx="0">
                  <c:v>GIBSON (GOLDEN SMOOTHEE)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Manzano!$C$55:$L$55</c:f>
              <c:numCache>
                <c:formatCode>#,##0</c:formatCode>
                <c:ptCount val="10"/>
                <c:pt idx="0">
                  <c:v>1260</c:v>
                </c:pt>
                <c:pt idx="1">
                  <c:v>7600</c:v>
                </c:pt>
                <c:pt idx="2">
                  <c:v>760</c:v>
                </c:pt>
              </c:numCache>
            </c:numRef>
          </c:val>
          <c:smooth val="0"/>
        </c:ser>
        <c:ser>
          <c:idx val="49"/>
          <c:order val="49"/>
          <c:tx>
            <c:strRef>
              <c:f>Manzano!$B$56</c:f>
              <c:strCache>
                <c:ptCount val="1"/>
                <c:pt idx="0">
                  <c:v>GOLDEN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Manzano!$C$56:$L$56</c:f>
              <c:numCache>
                <c:formatCode>#,##0</c:formatCode>
                <c:ptCount val="10"/>
                <c:pt idx="9">
                  <c:v>2500</c:v>
                </c:pt>
              </c:numCache>
            </c:numRef>
          </c:val>
          <c:smooth val="0"/>
        </c:ser>
        <c:ser>
          <c:idx val="50"/>
          <c:order val="50"/>
          <c:tx>
            <c:strRef>
              <c:f>Manzano!$B$57</c:f>
              <c:strCache>
                <c:ptCount val="1"/>
                <c:pt idx="0">
                  <c:v>GOLDEN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Manzano!$C$57:$L$57</c:f>
              <c:numCache>
                <c:formatCode>#,##0</c:formatCode>
                <c:ptCount val="10"/>
                <c:pt idx="0">
                  <c:v>15</c:v>
                </c:pt>
                <c:pt idx="8">
                  <c:v>53</c:v>
                </c:pt>
              </c:numCache>
            </c:numRef>
          </c:val>
          <c:smooth val="0"/>
        </c:ser>
        <c:ser>
          <c:idx val="51"/>
          <c:order val="51"/>
          <c:tx>
            <c:strRef>
              <c:f>Manzano!$B$58</c:f>
              <c:strCache>
                <c:ptCount val="1"/>
                <c:pt idx="0">
                  <c:v>GOLDEN HORNET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Manzano!$C$58:$L$58</c:f>
              <c:numCache>
                <c:formatCode>#,##0</c:formatCode>
                <c:ptCount val="10"/>
                <c:pt idx="0">
                  <c:v>10</c:v>
                </c:pt>
                <c:pt idx="8">
                  <c:v>2</c:v>
                </c:pt>
              </c:numCache>
            </c:numRef>
          </c:val>
          <c:smooth val="0"/>
        </c:ser>
        <c:ser>
          <c:idx val="52"/>
          <c:order val="52"/>
          <c:tx>
            <c:strRef>
              <c:f>Manzano!$B$59</c:f>
              <c:strCache>
                <c:ptCount val="1"/>
                <c:pt idx="0">
                  <c:v>GOLDEN REINDERS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Manzano!$C$59:$L$59</c:f>
              <c:numCache>
                <c:formatCode>#,##0</c:formatCode>
                <c:ptCount val="10"/>
                <c:pt idx="8">
                  <c:v>21200</c:v>
                </c:pt>
              </c:numCache>
            </c:numRef>
          </c:val>
          <c:smooth val="0"/>
        </c:ser>
        <c:ser>
          <c:idx val="53"/>
          <c:order val="53"/>
          <c:tx>
            <c:strRef>
              <c:f>Manzano!$B$60</c:f>
              <c:strCache>
                <c:ptCount val="1"/>
                <c:pt idx="0">
                  <c:v>GOLDEN SPUR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Manzano!$C$60:$L$60</c:f>
              <c:numCache>
                <c:formatCode>#,##0</c:formatCode>
                <c:ptCount val="10"/>
                <c:pt idx="2">
                  <c:v>200</c:v>
                </c:pt>
              </c:numCache>
            </c:numRef>
          </c:val>
          <c:smooth val="0"/>
        </c:ser>
        <c:ser>
          <c:idx val="54"/>
          <c:order val="54"/>
          <c:tx>
            <c:strRef>
              <c:f>Manzano!$B$61</c:f>
              <c:strCache>
                <c:ptCount val="1"/>
                <c:pt idx="0">
                  <c:v>GRANNY SMITH 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Manzano!$C$61:$L$61</c:f>
              <c:numCache>
                <c:formatCode>#,##0</c:formatCode>
                <c:ptCount val="10"/>
                <c:pt idx="0">
                  <c:v>118306</c:v>
                </c:pt>
                <c:pt idx="1">
                  <c:v>75577</c:v>
                </c:pt>
                <c:pt idx="2">
                  <c:v>100297</c:v>
                </c:pt>
                <c:pt idx="3">
                  <c:v>108941</c:v>
                </c:pt>
                <c:pt idx="4">
                  <c:v>268045</c:v>
                </c:pt>
                <c:pt idx="5">
                  <c:v>387096</c:v>
                </c:pt>
                <c:pt idx="6">
                  <c:v>449992</c:v>
                </c:pt>
                <c:pt idx="7">
                  <c:v>107611</c:v>
                </c:pt>
                <c:pt idx="8">
                  <c:v>591436</c:v>
                </c:pt>
                <c:pt idx="9">
                  <c:v>510779</c:v>
                </c:pt>
              </c:numCache>
            </c:numRef>
          </c:val>
          <c:smooth val="0"/>
        </c:ser>
        <c:ser>
          <c:idx val="55"/>
          <c:order val="55"/>
          <c:tx>
            <c:strRef>
              <c:f>Manzano!$B$62</c:f>
              <c:strCache>
                <c:ptCount val="1"/>
                <c:pt idx="0">
                  <c:v>GRALENS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Manzano!$C$62:$L$62</c:f>
              <c:numCache>
                <c:formatCode>#,##0</c:formatCode>
                <c:ptCount val="10"/>
                <c:pt idx="9">
                  <c:v>16</c:v>
                </c:pt>
              </c:numCache>
            </c:numRef>
          </c:val>
          <c:smooth val="0"/>
        </c:ser>
        <c:ser>
          <c:idx val="56"/>
          <c:order val="56"/>
          <c:tx>
            <c:strRef>
              <c:f>Manzano!$B$63</c:f>
              <c:strCache>
                <c:ptCount val="1"/>
                <c:pt idx="0">
                  <c:v>GRAVENSTEIN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Manzano!$C$63:$L$63</c:f>
              <c:numCache>
                <c:formatCode>#,##0</c:formatCode>
                <c:ptCount val="10"/>
                <c:pt idx="0">
                  <c:v>686</c:v>
                </c:pt>
                <c:pt idx="2">
                  <c:v>93</c:v>
                </c:pt>
                <c:pt idx="4">
                  <c:v>111</c:v>
                </c:pt>
                <c:pt idx="6">
                  <c:v>3700</c:v>
                </c:pt>
                <c:pt idx="8">
                  <c:v>3140</c:v>
                </c:pt>
                <c:pt idx="9">
                  <c:v>523</c:v>
                </c:pt>
              </c:numCache>
            </c:numRef>
          </c:val>
          <c:smooth val="0"/>
        </c:ser>
        <c:ser>
          <c:idx val="57"/>
          <c:order val="57"/>
          <c:tx>
            <c:strRef>
              <c:f>Manzano!$B$64</c:f>
              <c:strCache>
                <c:ptCount val="1"/>
                <c:pt idx="0">
                  <c:v>JACOB FISHER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Manzano!$C$64:$L$64</c:f>
              <c:numCache>
                <c:formatCode>#,##0</c:formatCode>
                <c:ptCount val="10"/>
                <c:pt idx="9">
                  <c:v>28</c:v>
                </c:pt>
              </c:numCache>
            </c:numRef>
          </c:val>
          <c:smooth val="0"/>
        </c:ser>
        <c:ser>
          <c:idx val="58"/>
          <c:order val="58"/>
          <c:tx>
            <c:strRef>
              <c:f>Manzano!$B$65</c:f>
              <c:strCache>
                <c:ptCount val="1"/>
                <c:pt idx="0">
                  <c:v>JERONIME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Manzano!$C$65:$L$65</c:f>
              <c:numCache>
                <c:formatCode>#,##0</c:formatCode>
                <c:ptCount val="10"/>
                <c:pt idx="9">
                  <c:v>6067</c:v>
                </c:pt>
              </c:numCache>
            </c:numRef>
          </c:val>
          <c:smooth val="0"/>
        </c:ser>
        <c:ser>
          <c:idx val="59"/>
          <c:order val="59"/>
          <c:tx>
            <c:strRef>
              <c:f>Manzano!$B$66</c:f>
              <c:strCache>
                <c:ptCount val="1"/>
                <c:pt idx="0">
                  <c:v>JONAGOLD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Manzano!$C$66:$L$66</c:f>
              <c:numCache>
                <c:formatCode>#,##0</c:formatCode>
                <c:ptCount val="10"/>
                <c:pt idx="9">
                  <c:v>948</c:v>
                </c:pt>
              </c:numCache>
            </c:numRef>
          </c:val>
          <c:smooth val="0"/>
        </c:ser>
        <c:ser>
          <c:idx val="60"/>
          <c:order val="60"/>
          <c:tx>
            <c:strRef>
              <c:f>Manzano!$B$67</c:f>
              <c:strCache>
                <c:ptCount val="1"/>
                <c:pt idx="0">
                  <c:v>HILLIER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Manzano!$C$67:$L$67</c:f>
              <c:numCache>
                <c:formatCode>#,##0</c:formatCode>
                <c:ptCount val="10"/>
                <c:pt idx="0">
                  <c:v>600</c:v>
                </c:pt>
                <c:pt idx="8">
                  <c:v>13200</c:v>
                </c:pt>
                <c:pt idx="9">
                  <c:v>4400</c:v>
                </c:pt>
              </c:numCache>
            </c:numRef>
          </c:val>
          <c:smooth val="0"/>
        </c:ser>
        <c:ser>
          <c:idx val="61"/>
          <c:order val="61"/>
          <c:tx>
            <c:strRef>
              <c:f>Manzano!$B$68</c:f>
              <c:strCache>
                <c:ptCount val="1"/>
                <c:pt idx="0">
                  <c:v>HILARY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Manzano!$C$68:$L$68</c:f>
              <c:numCache>
                <c:formatCode>#,##0</c:formatCode>
                <c:ptCount val="10"/>
                <c:pt idx="0">
                  <c:v>2502</c:v>
                </c:pt>
                <c:pt idx="1">
                  <c:v>2400</c:v>
                </c:pt>
                <c:pt idx="2">
                  <c:v>693</c:v>
                </c:pt>
                <c:pt idx="3">
                  <c:v>500</c:v>
                </c:pt>
                <c:pt idx="5">
                  <c:v>1000</c:v>
                </c:pt>
                <c:pt idx="6">
                  <c:v>1000</c:v>
                </c:pt>
                <c:pt idx="8">
                  <c:v>2000</c:v>
                </c:pt>
              </c:numCache>
            </c:numRef>
          </c:val>
          <c:smooth val="0"/>
        </c:ser>
        <c:ser>
          <c:idx val="62"/>
          <c:order val="62"/>
          <c:tx>
            <c:strRef>
              <c:f>Manzano!$B$69</c:f>
              <c:strCache>
                <c:ptCount val="1"/>
                <c:pt idx="0">
                  <c:v>HIDALA (HILLWELL BRAEBURN)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Manzano!$C$69:$L$69</c:f>
              <c:numCache>
                <c:formatCode>#,##0</c:formatCode>
                <c:ptCount val="10"/>
                <c:pt idx="0">
                  <c:v>10</c:v>
                </c:pt>
                <c:pt idx="8">
                  <c:v>3</c:v>
                </c:pt>
              </c:numCache>
            </c:numRef>
          </c:val>
          <c:smooth val="0"/>
        </c:ser>
        <c:ser>
          <c:idx val="63"/>
          <c:order val="63"/>
          <c:tx>
            <c:strRef>
              <c:f>Manzano!$B$70</c:f>
              <c:strCache>
                <c:ptCount val="1"/>
                <c:pt idx="0">
                  <c:v>HOKUTO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Manzano!$C$70:$L$70</c:f>
              <c:numCache>
                <c:formatCode>#,##0</c:formatCode>
                <c:ptCount val="10"/>
                <c:pt idx="0">
                  <c:v>4</c:v>
                </c:pt>
              </c:numCache>
            </c:numRef>
          </c:val>
          <c:smooth val="0"/>
        </c:ser>
        <c:ser>
          <c:idx val="64"/>
          <c:order val="64"/>
          <c:tx>
            <c:strRef>
              <c:f>Manzano!$B$71</c:f>
              <c:strCache>
                <c:ptCount val="1"/>
                <c:pt idx="0">
                  <c:v>HONEY  CRISP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Manzano!$C$71:$L$71</c:f>
              <c:numCache>
                <c:formatCode>#,##0</c:formatCode>
                <c:ptCount val="10"/>
                <c:pt idx="6">
                  <c:v>17252</c:v>
                </c:pt>
                <c:pt idx="8">
                  <c:v>274400</c:v>
                </c:pt>
              </c:numCache>
            </c:numRef>
          </c:val>
          <c:smooth val="0"/>
        </c:ser>
        <c:ser>
          <c:idx val="65"/>
          <c:order val="65"/>
          <c:tx>
            <c:strRef>
              <c:f>Manzano!$B$72</c:f>
              <c:strCache>
                <c:ptCount val="1"/>
                <c:pt idx="0">
                  <c:v>HUASHUAI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Manzano!$C$72:$L$72</c:f>
              <c:numCache>
                <c:formatCode>#,##0</c:formatCode>
                <c:ptCount val="10"/>
                <c:pt idx="0">
                  <c:v>12</c:v>
                </c:pt>
                <c:pt idx="8">
                  <c:v>2</c:v>
                </c:pt>
              </c:numCache>
            </c:numRef>
          </c:val>
          <c:smooth val="0"/>
        </c:ser>
        <c:ser>
          <c:idx val="66"/>
          <c:order val="66"/>
          <c:tx>
            <c:strRef>
              <c:f>Manzano!$B$73</c:f>
              <c:strCache>
                <c:ptCount val="1"/>
                <c:pt idx="0">
                  <c:v>HUISCAPI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Manzano!$C$73:$L$73</c:f>
              <c:numCache>
                <c:formatCode>#,##0</c:formatCode>
                <c:ptCount val="10"/>
                <c:pt idx="8">
                  <c:v>50</c:v>
                </c:pt>
              </c:numCache>
            </c:numRef>
          </c:val>
          <c:smooth val="0"/>
        </c:ser>
        <c:ser>
          <c:idx val="67"/>
          <c:order val="67"/>
          <c:tx>
            <c:strRef>
              <c:f>Manzano!$B$74</c:f>
              <c:strCache>
                <c:ptCount val="1"/>
                <c:pt idx="0">
                  <c:v>IDARED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Manzano!$C$74:$L$74</c:f>
              <c:numCache>
                <c:formatCode>#,##0</c:formatCode>
                <c:ptCount val="10"/>
                <c:pt idx="0">
                  <c:v>7</c:v>
                </c:pt>
              </c:numCache>
            </c:numRef>
          </c:val>
          <c:smooth val="0"/>
        </c:ser>
        <c:ser>
          <c:idx val="68"/>
          <c:order val="68"/>
          <c:tx>
            <c:strRef>
              <c:f>Manzano!$B$75</c:f>
              <c:strCache>
                <c:ptCount val="1"/>
                <c:pt idx="0">
                  <c:v>JAMBA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Manzano!$C$75:$L$75</c:f>
              <c:numCache>
                <c:formatCode>#,##0</c:formatCode>
                <c:ptCount val="10"/>
                <c:pt idx="0">
                  <c:v>75</c:v>
                </c:pt>
              </c:numCache>
            </c:numRef>
          </c:val>
          <c:smooth val="0"/>
        </c:ser>
        <c:ser>
          <c:idx val="69"/>
          <c:order val="69"/>
          <c:tx>
            <c:strRef>
              <c:f>Manzano!$B$76</c:f>
              <c:strCache>
                <c:ptCount val="1"/>
                <c:pt idx="0">
                  <c:v>JONAGOLD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Manzano!$C$76:$L$76</c:f>
              <c:numCache>
                <c:formatCode>#,##0</c:formatCode>
                <c:ptCount val="10"/>
                <c:pt idx="0">
                  <c:v>286</c:v>
                </c:pt>
                <c:pt idx="2">
                  <c:v>830</c:v>
                </c:pt>
                <c:pt idx="4">
                  <c:v>250</c:v>
                </c:pt>
                <c:pt idx="6">
                  <c:v>1500</c:v>
                </c:pt>
                <c:pt idx="8">
                  <c:v>1475</c:v>
                </c:pt>
              </c:numCache>
            </c:numRef>
          </c:val>
          <c:smooth val="0"/>
        </c:ser>
        <c:ser>
          <c:idx val="70"/>
          <c:order val="70"/>
          <c:tx>
            <c:strRef>
              <c:f>Manzano!$B$77</c:f>
              <c:strCache>
                <c:ptCount val="1"/>
                <c:pt idx="0">
                  <c:v>JONATHAN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Manzano!$C$77:$L$77</c:f>
              <c:numCache>
                <c:formatCode>#,##0</c:formatCode>
                <c:ptCount val="10"/>
                <c:pt idx="0">
                  <c:v>130</c:v>
                </c:pt>
              </c:numCache>
            </c:numRef>
          </c:val>
          <c:smooth val="0"/>
        </c:ser>
        <c:ser>
          <c:idx val="71"/>
          <c:order val="71"/>
          <c:tx>
            <c:strRef>
              <c:f>Manzano!$B$78</c:f>
              <c:strCache>
                <c:ptCount val="1"/>
                <c:pt idx="0">
                  <c:v>KLARAPFEL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Manzano!$C$78:$L$78</c:f>
              <c:numCache>
                <c:formatCode>#,##0</c:formatCode>
                <c:ptCount val="10"/>
                <c:pt idx="9" formatCode="General">
                  <c:v>26</c:v>
                </c:pt>
              </c:numCache>
            </c:numRef>
          </c:val>
          <c:smooth val="0"/>
        </c:ser>
        <c:ser>
          <c:idx val="72"/>
          <c:order val="72"/>
          <c:tx>
            <c:strRef>
              <c:f>Manzano!$B$79</c:f>
              <c:strCache>
                <c:ptCount val="1"/>
                <c:pt idx="0">
                  <c:v>LIMONA  GRANDE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Manzano!$C$79:$L$79</c:f>
              <c:numCache>
                <c:formatCode>#,##0</c:formatCode>
                <c:ptCount val="10"/>
                <c:pt idx="0">
                  <c:v>250</c:v>
                </c:pt>
              </c:numCache>
            </c:numRef>
          </c:val>
          <c:smooth val="0"/>
        </c:ser>
        <c:ser>
          <c:idx val="73"/>
          <c:order val="73"/>
          <c:tx>
            <c:strRef>
              <c:f>Manzano!$B$80</c:f>
              <c:strCache>
                <c:ptCount val="1"/>
                <c:pt idx="0">
                  <c:v>LIMONA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Manzano!$C$80:$L$80</c:f>
              <c:numCache>
                <c:formatCode>#,##0</c:formatCode>
                <c:ptCount val="10"/>
                <c:pt idx="0">
                  <c:v>10</c:v>
                </c:pt>
                <c:pt idx="2">
                  <c:v>450</c:v>
                </c:pt>
                <c:pt idx="4">
                  <c:v>459</c:v>
                </c:pt>
                <c:pt idx="6">
                  <c:v>3369</c:v>
                </c:pt>
                <c:pt idx="7">
                  <c:v>85</c:v>
                </c:pt>
                <c:pt idx="8">
                  <c:v>3580</c:v>
                </c:pt>
                <c:pt idx="9">
                  <c:v>162</c:v>
                </c:pt>
              </c:numCache>
            </c:numRef>
          </c:val>
          <c:smooth val="0"/>
        </c:ser>
        <c:ser>
          <c:idx val="74"/>
          <c:order val="74"/>
          <c:tx>
            <c:strRef>
              <c:f>Manzano!$B$81</c:f>
              <c:strCache>
                <c:ptCount val="1"/>
                <c:pt idx="0">
                  <c:v>LIMONA SPUR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Manzano!$C$81:$L$81</c:f>
              <c:numCache>
                <c:formatCode>#,##0</c:formatCode>
                <c:ptCount val="10"/>
                <c:pt idx="0">
                  <c:v>13500</c:v>
                </c:pt>
              </c:numCache>
            </c:numRef>
          </c:val>
          <c:smooth val="0"/>
        </c:ser>
        <c:ser>
          <c:idx val="75"/>
          <c:order val="75"/>
          <c:tx>
            <c:strRef>
              <c:f>Manzano!$B$82</c:f>
              <c:strCache>
                <c:ptCount val="1"/>
                <c:pt idx="0">
                  <c:v>LIMONA STANDARD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Manzano!$C$82:$L$82</c:f>
              <c:numCache>
                <c:formatCode>#,##0</c:formatCode>
                <c:ptCount val="10"/>
                <c:pt idx="0">
                  <c:v>5500</c:v>
                </c:pt>
              </c:numCache>
            </c:numRef>
          </c:val>
          <c:smooth val="0"/>
        </c:ser>
        <c:ser>
          <c:idx val="76"/>
          <c:order val="76"/>
          <c:tx>
            <c:strRef>
              <c:f>Manzano!$B$83</c:f>
              <c:strCache>
                <c:ptCount val="1"/>
                <c:pt idx="0">
                  <c:v>LIBERTY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Manzano!$C$83:$L$83</c:f>
              <c:numCache>
                <c:formatCode>#,##0</c:formatCode>
                <c:ptCount val="10"/>
                <c:pt idx="0">
                  <c:v>616</c:v>
                </c:pt>
                <c:pt idx="6">
                  <c:v>3200</c:v>
                </c:pt>
                <c:pt idx="8">
                  <c:v>790</c:v>
                </c:pt>
              </c:numCache>
            </c:numRef>
          </c:val>
          <c:smooth val="0"/>
        </c:ser>
        <c:ser>
          <c:idx val="77"/>
          <c:order val="77"/>
          <c:tx>
            <c:strRef>
              <c:f>Manzano!$B$84</c:f>
              <c:strCache>
                <c:ptCount val="1"/>
                <c:pt idx="0">
                  <c:v>LOCHBUIE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Manzano!$C$84:$L$84</c:f>
              <c:numCache>
                <c:formatCode>#,##0</c:formatCode>
                <c:ptCount val="10"/>
                <c:pt idx="8">
                  <c:v>180</c:v>
                </c:pt>
              </c:numCache>
            </c:numRef>
          </c:val>
          <c:smooth val="0"/>
        </c:ser>
        <c:ser>
          <c:idx val="78"/>
          <c:order val="78"/>
          <c:tx>
            <c:strRef>
              <c:f>Manzano!$B$85</c:f>
              <c:strCache>
                <c:ptCount val="1"/>
                <c:pt idx="0">
                  <c:v>LODI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Manzano!$C$85:$L$85</c:f>
              <c:numCache>
                <c:formatCode>#,##0</c:formatCode>
                <c:ptCount val="10"/>
                <c:pt idx="0">
                  <c:v>18</c:v>
                </c:pt>
                <c:pt idx="6">
                  <c:v>524</c:v>
                </c:pt>
                <c:pt idx="9" formatCode="General">
                  <c:v>41</c:v>
                </c:pt>
              </c:numCache>
            </c:numRef>
          </c:val>
          <c:smooth val="0"/>
        </c:ser>
        <c:ser>
          <c:idx val="79"/>
          <c:order val="79"/>
          <c:tx>
            <c:strRef>
              <c:f>Manzano!$B$86</c:f>
              <c:strCache>
                <c:ptCount val="1"/>
                <c:pt idx="0">
                  <c:v>MACKAUN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Manzano!$C$86:$L$86</c:f>
              <c:numCache>
                <c:formatCode>#,##0</c:formatCode>
                <c:ptCount val="10"/>
                <c:pt idx="9" formatCode="General">
                  <c:v>140</c:v>
                </c:pt>
              </c:numCache>
            </c:numRef>
          </c:val>
          <c:smooth val="0"/>
        </c:ser>
        <c:ser>
          <c:idx val="80"/>
          <c:order val="80"/>
          <c:tx>
            <c:strRef>
              <c:f>Manzano!$B$87</c:f>
              <c:strCache>
                <c:ptCount val="1"/>
                <c:pt idx="0">
                  <c:v>MANCHURIAN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Manzano!$C$87:$L$87</c:f>
              <c:numCache>
                <c:formatCode>#,##0</c:formatCode>
                <c:ptCount val="10"/>
                <c:pt idx="0">
                  <c:v>5987</c:v>
                </c:pt>
                <c:pt idx="1">
                  <c:v>3600</c:v>
                </c:pt>
                <c:pt idx="2">
                  <c:v>1684</c:v>
                </c:pt>
                <c:pt idx="6">
                  <c:v>800</c:v>
                </c:pt>
                <c:pt idx="8">
                  <c:v>2003</c:v>
                </c:pt>
              </c:numCache>
            </c:numRef>
          </c:val>
          <c:smooth val="0"/>
        </c:ser>
        <c:ser>
          <c:idx val="81"/>
          <c:order val="81"/>
          <c:tx>
            <c:strRef>
              <c:f>Manzano!$B$88</c:f>
              <c:strCache>
                <c:ptCount val="1"/>
                <c:pt idx="0">
                  <c:v>MITCHEL (IMPERIAL GALA)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Manzano!$C$88:$L$88</c:f>
              <c:numCache>
                <c:formatCode>#,##0</c:formatCode>
                <c:ptCount val="10"/>
                <c:pt idx="0">
                  <c:v>9200</c:v>
                </c:pt>
                <c:pt idx="1">
                  <c:v>658</c:v>
                </c:pt>
                <c:pt idx="2">
                  <c:v>650</c:v>
                </c:pt>
                <c:pt idx="6">
                  <c:v>7500</c:v>
                </c:pt>
              </c:numCache>
            </c:numRef>
          </c:val>
          <c:smooth val="0"/>
        </c:ser>
        <c:ser>
          <c:idx val="82"/>
          <c:order val="82"/>
          <c:tx>
            <c:strRef>
              <c:f>Manzano!$B$89</c:f>
              <c:strCache>
                <c:ptCount val="1"/>
                <c:pt idx="0">
                  <c:v>MODI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Manzano!$C$89:$L$89</c:f>
              <c:numCache>
                <c:formatCode>#,##0</c:formatCode>
                <c:ptCount val="10"/>
                <c:pt idx="9">
                  <c:v>1541</c:v>
                </c:pt>
              </c:numCache>
            </c:numRef>
          </c:val>
          <c:smooth val="0"/>
        </c:ser>
        <c:ser>
          <c:idx val="83"/>
          <c:order val="83"/>
          <c:tx>
            <c:strRef>
              <c:f>Manzano!$B$90</c:f>
              <c:strCache>
                <c:ptCount val="1"/>
                <c:pt idx="0">
                  <c:v>MORGAN SPUR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Manzano!$C$90:$L$90</c:f>
              <c:numCache>
                <c:formatCode>#,##0</c:formatCode>
                <c:ptCount val="10"/>
                <c:pt idx="0">
                  <c:v>22</c:v>
                </c:pt>
                <c:pt idx="8">
                  <c:v>69</c:v>
                </c:pt>
              </c:numCache>
            </c:numRef>
          </c:val>
          <c:smooth val="0"/>
        </c:ser>
        <c:ser>
          <c:idx val="84"/>
          <c:order val="84"/>
          <c:tx>
            <c:strRef>
              <c:f>Manzano!$B$91</c:f>
              <c:strCache>
                <c:ptCount val="1"/>
                <c:pt idx="0">
                  <c:v>MORREN´S JONAGORED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Manzano!$C$91:$L$91</c:f>
              <c:numCache>
                <c:formatCode>#,##0</c:formatCode>
                <c:ptCount val="10"/>
                <c:pt idx="0">
                  <c:v>5000</c:v>
                </c:pt>
              </c:numCache>
            </c:numRef>
          </c:val>
          <c:smooth val="0"/>
        </c:ser>
        <c:ser>
          <c:idx val="85"/>
          <c:order val="85"/>
          <c:tx>
            <c:strRef>
              <c:f>Manzano!$B$92</c:f>
              <c:strCache>
                <c:ptCount val="1"/>
                <c:pt idx="0">
                  <c:v>MULLINS (GOLDEN  DELICIOUS)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Manzano!$C$92:$L$92</c:f>
              <c:numCache>
                <c:formatCode>#,##0</c:formatCode>
                <c:ptCount val="10"/>
                <c:pt idx="4">
                  <c:v>1100</c:v>
                </c:pt>
                <c:pt idx="5">
                  <c:v>5000</c:v>
                </c:pt>
                <c:pt idx="6">
                  <c:v>1000</c:v>
                </c:pt>
                <c:pt idx="8">
                  <c:v>4903</c:v>
                </c:pt>
              </c:numCache>
            </c:numRef>
          </c:val>
          <c:smooth val="0"/>
        </c:ser>
        <c:ser>
          <c:idx val="86"/>
          <c:order val="86"/>
          <c:tx>
            <c:strRef>
              <c:f>Manzano!$B$93</c:f>
              <c:strCache>
                <c:ptCount val="1"/>
                <c:pt idx="0">
                  <c:v>MUTSU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Manzano!$C$93:$L$93</c:f>
              <c:numCache>
                <c:formatCode>#,##0</c:formatCode>
                <c:ptCount val="10"/>
                <c:pt idx="0">
                  <c:v>10</c:v>
                </c:pt>
                <c:pt idx="8">
                  <c:v>2</c:v>
                </c:pt>
              </c:numCache>
            </c:numRef>
          </c:val>
          <c:smooth val="0"/>
        </c:ser>
        <c:ser>
          <c:idx val="87"/>
          <c:order val="87"/>
          <c:tx>
            <c:strRef>
              <c:f>Manzano!$B$94</c:f>
              <c:strCache>
                <c:ptCount val="1"/>
                <c:pt idx="0">
                  <c:v>NEW JONAGOLD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Manzano!$C$94:$L$94</c:f>
              <c:numCache>
                <c:formatCode>#,##0</c:formatCode>
                <c:ptCount val="10"/>
                <c:pt idx="0">
                  <c:v>2300</c:v>
                </c:pt>
                <c:pt idx="1">
                  <c:v>150</c:v>
                </c:pt>
              </c:numCache>
            </c:numRef>
          </c:val>
          <c:smooth val="0"/>
        </c:ser>
        <c:ser>
          <c:idx val="88"/>
          <c:order val="88"/>
          <c:tx>
            <c:strRef>
              <c:f>Manzano!$B$95</c:f>
              <c:strCache>
                <c:ptCount val="1"/>
                <c:pt idx="0">
                  <c:v>NORTHEN SPAY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Manzano!$C$95:$L$95</c:f>
              <c:numCache>
                <c:formatCode>#,##0</c:formatCode>
                <c:ptCount val="10"/>
                <c:pt idx="9" formatCode="General">
                  <c:v>23</c:v>
                </c:pt>
              </c:numCache>
            </c:numRef>
          </c:val>
          <c:smooth val="0"/>
        </c:ser>
        <c:ser>
          <c:idx val="89"/>
          <c:order val="89"/>
          <c:tx>
            <c:strRef>
              <c:f>Manzano!$B$96</c:f>
              <c:strCache>
                <c:ptCount val="1"/>
                <c:pt idx="0">
                  <c:v>OLSEN RED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Manzano!$C$96:$L$96</c:f>
              <c:numCache>
                <c:formatCode>#,##0</c:formatCode>
                <c:ptCount val="10"/>
                <c:pt idx="3">
                  <c:v>2965</c:v>
                </c:pt>
                <c:pt idx="5">
                  <c:v>2124</c:v>
                </c:pt>
                <c:pt idx="6">
                  <c:v>4248</c:v>
                </c:pt>
                <c:pt idx="7">
                  <c:v>4762</c:v>
                </c:pt>
              </c:numCache>
            </c:numRef>
          </c:val>
          <c:smooth val="0"/>
        </c:ser>
        <c:ser>
          <c:idx val="90"/>
          <c:order val="90"/>
          <c:tx>
            <c:strRef>
              <c:f>Manzano!$B$97</c:f>
              <c:strCache>
                <c:ptCount val="1"/>
                <c:pt idx="0">
                  <c:v>OLSEN TWO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Manzano!$C$97:$L$97</c:f>
              <c:numCache>
                <c:formatCode>#,##0</c:formatCode>
                <c:ptCount val="10"/>
                <c:pt idx="9">
                  <c:v>9600</c:v>
                </c:pt>
              </c:numCache>
            </c:numRef>
          </c:val>
          <c:smooth val="0"/>
        </c:ser>
        <c:ser>
          <c:idx val="91"/>
          <c:order val="91"/>
          <c:tx>
            <c:strRef>
              <c:f>Manzano!$B$98</c:f>
              <c:strCache>
                <c:ptCount val="1"/>
                <c:pt idx="0">
                  <c:v>PACIFIC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Manzano!$C$98:$L$98</c:f>
              <c:numCache>
                <c:formatCode>#,##0</c:formatCode>
                <c:ptCount val="10"/>
                <c:pt idx="9">
                  <c:v>6000</c:v>
                </c:pt>
              </c:numCache>
            </c:numRef>
          </c:val>
          <c:smooth val="0"/>
        </c:ser>
        <c:ser>
          <c:idx val="92"/>
          <c:order val="92"/>
          <c:tx>
            <c:strRef>
              <c:f>Manzano!$B$99</c:f>
              <c:strCache>
                <c:ptCount val="1"/>
                <c:pt idx="0">
                  <c:v>PINK GOLD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Manzano!$C$99:$L$99</c:f>
              <c:numCache>
                <c:formatCode>#,##0</c:formatCode>
                <c:ptCount val="10"/>
                <c:pt idx="8">
                  <c:v>4</c:v>
                </c:pt>
              </c:numCache>
            </c:numRef>
          </c:val>
          <c:smooth val="0"/>
        </c:ser>
        <c:ser>
          <c:idx val="93"/>
          <c:order val="93"/>
          <c:tx>
            <c:strRef>
              <c:f>Manzano!$B$100</c:f>
              <c:strCache>
                <c:ptCount val="1"/>
                <c:pt idx="0">
                  <c:v>PLATANO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Manzano!$C$100:$L$100</c:f>
              <c:numCache>
                <c:formatCode>#,##0</c:formatCode>
                <c:ptCount val="10"/>
                <c:pt idx="0">
                  <c:v>37</c:v>
                </c:pt>
                <c:pt idx="2">
                  <c:v>5</c:v>
                </c:pt>
                <c:pt idx="4">
                  <c:v>4</c:v>
                </c:pt>
                <c:pt idx="9" formatCode="General">
                  <c:v>114</c:v>
                </c:pt>
              </c:numCache>
            </c:numRef>
          </c:val>
          <c:smooth val="0"/>
        </c:ser>
        <c:ser>
          <c:idx val="94"/>
          <c:order val="94"/>
          <c:tx>
            <c:strRef>
              <c:f>Manzano!$B$101</c:f>
              <c:strCache>
                <c:ptCount val="1"/>
                <c:pt idx="0">
                  <c:v>PRIZILA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Manzano!$C$101:$L$101</c:f>
              <c:numCache>
                <c:formatCode>#,##0</c:formatCode>
                <c:ptCount val="10"/>
                <c:pt idx="9" formatCode="General">
                  <c:v>370</c:v>
                </c:pt>
              </c:numCache>
            </c:numRef>
          </c:val>
          <c:smooth val="0"/>
        </c:ser>
        <c:ser>
          <c:idx val="95"/>
          <c:order val="95"/>
          <c:tx>
            <c:strRef>
              <c:f>Manzano!$B$102</c:f>
              <c:strCache>
                <c:ptCount val="1"/>
                <c:pt idx="0">
                  <c:v>PROFUSION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Manzano!$C$102:$L$102</c:f>
              <c:numCache>
                <c:formatCode>#,##0</c:formatCode>
                <c:ptCount val="10"/>
                <c:pt idx="0">
                  <c:v>7</c:v>
                </c:pt>
                <c:pt idx="8">
                  <c:v>1</c:v>
                </c:pt>
              </c:numCache>
            </c:numRef>
          </c:val>
          <c:smooth val="0"/>
        </c:ser>
        <c:ser>
          <c:idx val="96"/>
          <c:order val="96"/>
          <c:tx>
            <c:strRef>
              <c:f>Manzano!$B$103</c:f>
              <c:strCache>
                <c:ptCount val="1"/>
                <c:pt idx="0">
                  <c:v>PRIMA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Manzano!$C$103:$L$103</c:f>
              <c:numCache>
                <c:formatCode>#,##0</c:formatCode>
                <c:ptCount val="10"/>
                <c:pt idx="6">
                  <c:v>1100</c:v>
                </c:pt>
                <c:pt idx="9" formatCode="General">
                  <c:v>590</c:v>
                </c:pt>
              </c:numCache>
            </c:numRef>
          </c:val>
          <c:smooth val="0"/>
        </c:ser>
        <c:ser>
          <c:idx val="97"/>
          <c:order val="97"/>
          <c:tx>
            <c:strRef>
              <c:f>Manzano!$B$104</c:f>
              <c:strCache>
                <c:ptCount val="1"/>
                <c:pt idx="0">
                  <c:v>PUCHACAY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Manzano!$C$104:$L$104</c:f>
              <c:numCache>
                <c:formatCode>#,##0</c:formatCode>
                <c:ptCount val="10"/>
                <c:pt idx="0">
                  <c:v>233</c:v>
                </c:pt>
                <c:pt idx="6">
                  <c:v>2224</c:v>
                </c:pt>
                <c:pt idx="7">
                  <c:v>60</c:v>
                </c:pt>
                <c:pt idx="8">
                  <c:v>1100</c:v>
                </c:pt>
              </c:numCache>
            </c:numRef>
          </c:val>
          <c:smooth val="0"/>
        </c:ser>
        <c:ser>
          <c:idx val="98"/>
          <c:order val="98"/>
          <c:tx>
            <c:strRef>
              <c:f>Manzano!$B$105</c:f>
              <c:strCache>
                <c:ptCount val="1"/>
                <c:pt idx="0">
                  <c:v>RED CHIEF HEINICKE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Manzano!$C$105:$L$105</c:f>
              <c:numCache>
                <c:formatCode>#,##0</c:formatCode>
                <c:ptCount val="10"/>
                <c:pt idx="0">
                  <c:v>17</c:v>
                </c:pt>
                <c:pt idx="1">
                  <c:v>5330</c:v>
                </c:pt>
                <c:pt idx="2">
                  <c:v>6330</c:v>
                </c:pt>
                <c:pt idx="9">
                  <c:v>136202</c:v>
                </c:pt>
              </c:numCache>
            </c:numRef>
          </c:val>
          <c:smooth val="0"/>
        </c:ser>
        <c:ser>
          <c:idx val="99"/>
          <c:order val="99"/>
          <c:tx>
            <c:strRef>
              <c:f>Manzano!$B$106</c:f>
              <c:strCache>
                <c:ptCount val="1"/>
                <c:pt idx="0">
                  <c:v>RED DELICIOUS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Manzano!$C$106:$L$106</c:f>
              <c:numCache>
                <c:formatCode>#,##0</c:formatCode>
                <c:ptCount val="10"/>
                <c:pt idx="0">
                  <c:v>13</c:v>
                </c:pt>
                <c:pt idx="1">
                  <c:v>180</c:v>
                </c:pt>
                <c:pt idx="2">
                  <c:v>20</c:v>
                </c:pt>
                <c:pt idx="6">
                  <c:v>300</c:v>
                </c:pt>
              </c:numCache>
            </c:numRef>
          </c:val>
          <c:smooth val="0"/>
        </c:ser>
        <c:ser>
          <c:idx val="100"/>
          <c:order val="100"/>
          <c:tx>
            <c:strRef>
              <c:f>Manzano!$B$107</c:f>
              <c:strCache>
                <c:ptCount val="1"/>
                <c:pt idx="0">
                  <c:v>RED ELSWOUT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Manzano!$C$107:$L$107</c:f>
              <c:numCache>
                <c:formatCode>#,##0</c:formatCode>
                <c:ptCount val="10"/>
                <c:pt idx="0">
                  <c:v>33</c:v>
                </c:pt>
              </c:numCache>
            </c:numRef>
          </c:val>
          <c:smooth val="0"/>
        </c:ser>
        <c:ser>
          <c:idx val="101"/>
          <c:order val="101"/>
          <c:tx>
            <c:strRef>
              <c:f>Manzano!$B$108</c:f>
              <c:strCache>
                <c:ptCount val="1"/>
                <c:pt idx="0">
                  <c:v>REINETA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Manzano!$C$108:$L$108</c:f>
              <c:numCache>
                <c:formatCode>#,##0</c:formatCode>
                <c:ptCount val="10"/>
                <c:pt idx="0">
                  <c:v>130</c:v>
                </c:pt>
                <c:pt idx="2">
                  <c:v>276</c:v>
                </c:pt>
                <c:pt idx="4">
                  <c:v>208</c:v>
                </c:pt>
                <c:pt idx="6">
                  <c:v>4886</c:v>
                </c:pt>
                <c:pt idx="7">
                  <c:v>50</c:v>
                </c:pt>
                <c:pt idx="8">
                  <c:v>3155</c:v>
                </c:pt>
                <c:pt idx="9">
                  <c:v>42</c:v>
                </c:pt>
              </c:numCache>
            </c:numRef>
          </c:val>
          <c:smooth val="0"/>
        </c:ser>
        <c:ser>
          <c:idx val="102"/>
          <c:order val="102"/>
          <c:tx>
            <c:strRef>
              <c:f>Manzano!$B$109</c:f>
              <c:strCache>
                <c:ptCount val="1"/>
                <c:pt idx="0">
                  <c:v>REINETA RAMBUR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Manzano!$C$109:$L$109</c:f>
              <c:numCache>
                <c:formatCode>#,##0</c:formatCode>
                <c:ptCount val="10"/>
                <c:pt idx="0">
                  <c:v>49</c:v>
                </c:pt>
                <c:pt idx="9" formatCode="General">
                  <c:v>180</c:v>
                </c:pt>
              </c:numCache>
            </c:numRef>
          </c:val>
          <c:smooth val="0"/>
        </c:ser>
        <c:ser>
          <c:idx val="103"/>
          <c:order val="103"/>
          <c:tx>
            <c:strRef>
              <c:f>Manzano!$B$110</c:f>
              <c:strCache>
                <c:ptCount val="1"/>
                <c:pt idx="0">
                  <c:v>REINETA CHAMPAGNE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Manzano!$C$110:$L$110</c:f>
              <c:numCache>
                <c:formatCode>#,##0</c:formatCode>
                <c:ptCount val="10"/>
                <c:pt idx="0">
                  <c:v>118</c:v>
                </c:pt>
                <c:pt idx="9" formatCode="General">
                  <c:v>637</c:v>
                </c:pt>
              </c:numCache>
            </c:numRef>
          </c:val>
          <c:smooth val="0"/>
        </c:ser>
        <c:ser>
          <c:idx val="104"/>
          <c:order val="104"/>
          <c:tx>
            <c:strRef>
              <c:f>Manzano!$B$111</c:f>
              <c:strCache>
                <c:ptCount val="1"/>
                <c:pt idx="0">
                  <c:v>RICHARD DELICIOUS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Manzano!$C$111:$L$111</c:f>
              <c:numCache>
                <c:formatCode>#,##0</c:formatCode>
                <c:ptCount val="10"/>
                <c:pt idx="0">
                  <c:v>1600</c:v>
                </c:pt>
                <c:pt idx="1">
                  <c:v>59</c:v>
                </c:pt>
                <c:pt idx="2">
                  <c:v>900</c:v>
                </c:pt>
                <c:pt idx="3">
                  <c:v>2500</c:v>
                </c:pt>
                <c:pt idx="6">
                  <c:v>305</c:v>
                </c:pt>
                <c:pt idx="9">
                  <c:v>400</c:v>
                </c:pt>
              </c:numCache>
            </c:numRef>
          </c:val>
          <c:smooth val="0"/>
        </c:ser>
        <c:ser>
          <c:idx val="105"/>
          <c:order val="105"/>
          <c:tx>
            <c:strRef>
              <c:f>Manzano!$B$112</c:f>
              <c:strCache>
                <c:ptCount val="1"/>
                <c:pt idx="0">
                  <c:v>ROSY GLOW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Manzano!$C$112:$L$112</c:f>
              <c:numCache>
                <c:formatCode>#,##0</c:formatCode>
                <c:ptCount val="10"/>
                <c:pt idx="9">
                  <c:v>85361</c:v>
                </c:pt>
              </c:numCache>
            </c:numRef>
          </c:val>
          <c:smooth val="0"/>
        </c:ser>
        <c:ser>
          <c:idx val="106"/>
          <c:order val="106"/>
          <c:tx>
            <c:strRef>
              <c:f>Manzano!$B$113</c:f>
              <c:strCache>
                <c:ptCount val="1"/>
                <c:pt idx="0">
                  <c:v>ROTER BOSKOOP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Manzano!$C$113:$L$113</c:f>
              <c:numCache>
                <c:formatCode>#,##0</c:formatCode>
                <c:ptCount val="10"/>
                <c:pt idx="0">
                  <c:v>12</c:v>
                </c:pt>
                <c:pt idx="9" formatCode="General">
                  <c:v>284</c:v>
                </c:pt>
              </c:numCache>
            </c:numRef>
          </c:val>
          <c:smooth val="0"/>
        </c:ser>
        <c:ser>
          <c:idx val="107"/>
          <c:order val="107"/>
          <c:tx>
            <c:strRef>
              <c:f>Manzano!$B$114</c:f>
              <c:strCache>
                <c:ptCount val="1"/>
                <c:pt idx="0">
                  <c:v>ROYAL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Manzano!$C$114:$L$114</c:f>
              <c:numCache>
                <c:formatCode>#,##0</c:formatCode>
                <c:ptCount val="10"/>
                <c:pt idx="9">
                  <c:v>171321</c:v>
                </c:pt>
              </c:numCache>
            </c:numRef>
          </c:val>
          <c:smooth val="0"/>
        </c:ser>
        <c:ser>
          <c:idx val="108"/>
          <c:order val="108"/>
          <c:tx>
            <c:strRef>
              <c:f>Manzano!$B$115</c:f>
              <c:strCache>
                <c:ptCount val="1"/>
                <c:pt idx="0">
                  <c:v>ROYAL GALA PREMIUM  ( SOUTH RED GALA 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Manzano!$C$115:$L$115</c:f>
              <c:numCache>
                <c:formatCode>#,##0</c:formatCode>
                <c:ptCount val="10"/>
                <c:pt idx="6">
                  <c:v>5000</c:v>
                </c:pt>
              </c:numCache>
            </c:numRef>
          </c:val>
          <c:smooth val="0"/>
        </c:ser>
        <c:ser>
          <c:idx val="109"/>
          <c:order val="109"/>
          <c:tx>
            <c:strRef>
              <c:f>Manzano!$B$116</c:f>
              <c:strCache>
                <c:ptCount val="1"/>
                <c:pt idx="0">
                  <c:v>RUSSIAN SEEDLING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Manzano!$C$116:$L$116</c:f>
              <c:numCache>
                <c:formatCode>#,##0</c:formatCode>
                <c:ptCount val="10"/>
                <c:pt idx="0">
                  <c:v>21</c:v>
                </c:pt>
                <c:pt idx="8">
                  <c:v>3</c:v>
                </c:pt>
              </c:numCache>
            </c:numRef>
          </c:val>
          <c:smooth val="0"/>
        </c:ser>
        <c:ser>
          <c:idx val="110"/>
          <c:order val="110"/>
          <c:tx>
            <c:strRef>
              <c:f>Manzano!$B$117</c:f>
              <c:strCache>
                <c:ptCount val="1"/>
                <c:pt idx="0">
                  <c:v>SANDIDGE DELICIOUS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Manzano!$C$117:$L$117</c:f>
              <c:numCache>
                <c:formatCode>#,##0</c:formatCode>
                <c:ptCount val="10"/>
                <c:pt idx="9">
                  <c:v>35753</c:v>
                </c:pt>
              </c:numCache>
            </c:numRef>
          </c:val>
          <c:smooth val="0"/>
        </c:ser>
        <c:ser>
          <c:idx val="111"/>
          <c:order val="111"/>
          <c:tx>
            <c:strRef>
              <c:f>Manzano!$B$118</c:f>
              <c:strCache>
                <c:ptCount val="1"/>
                <c:pt idx="0">
                  <c:v>SANSA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Manzano!$C$118:$L$118</c:f>
              <c:numCache>
                <c:formatCode>#,##0</c:formatCode>
                <c:ptCount val="10"/>
                <c:pt idx="0">
                  <c:v>9250</c:v>
                </c:pt>
                <c:pt idx="4">
                  <c:v>83</c:v>
                </c:pt>
                <c:pt idx="9">
                  <c:v>1253</c:v>
                </c:pt>
              </c:numCache>
            </c:numRef>
          </c:val>
          <c:smooth val="0"/>
        </c:ser>
        <c:ser>
          <c:idx val="112"/>
          <c:order val="112"/>
          <c:tx>
            <c:strRef>
              <c:f>Manzano!$B$119</c:f>
              <c:strCache>
                <c:ptCount val="1"/>
                <c:pt idx="0">
                  <c:v>SCARLETT  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Manzano!$C$119:$L$119</c:f>
              <c:numCache>
                <c:formatCode>#,##0</c:formatCode>
                <c:ptCount val="10"/>
                <c:pt idx="0">
                  <c:v>12005</c:v>
                </c:pt>
                <c:pt idx="1">
                  <c:v>4000</c:v>
                </c:pt>
                <c:pt idx="2">
                  <c:v>5500</c:v>
                </c:pt>
                <c:pt idx="3">
                  <c:v>7800</c:v>
                </c:pt>
                <c:pt idx="4">
                  <c:v>2000</c:v>
                </c:pt>
                <c:pt idx="5">
                  <c:v>3000</c:v>
                </c:pt>
                <c:pt idx="6">
                  <c:v>4100</c:v>
                </c:pt>
                <c:pt idx="8">
                  <c:v>93323</c:v>
                </c:pt>
                <c:pt idx="9">
                  <c:v>193892</c:v>
                </c:pt>
              </c:numCache>
            </c:numRef>
          </c:val>
          <c:smooth val="0"/>
        </c:ser>
        <c:ser>
          <c:idx val="113"/>
          <c:order val="113"/>
          <c:tx>
            <c:strRef>
              <c:f>Manzano!$B$120</c:f>
              <c:strCache>
                <c:ptCount val="1"/>
                <c:pt idx="0">
                  <c:v>SCARLETT SPUR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Manzano!$C$120:$L$120</c:f>
              <c:numCache>
                <c:formatCode>#,##0</c:formatCode>
                <c:ptCount val="10"/>
                <c:pt idx="0">
                  <c:v>5165</c:v>
                </c:pt>
                <c:pt idx="1">
                  <c:v>4900</c:v>
                </c:pt>
                <c:pt idx="2">
                  <c:v>3704</c:v>
                </c:pt>
                <c:pt idx="3">
                  <c:v>3844</c:v>
                </c:pt>
                <c:pt idx="4">
                  <c:v>1584</c:v>
                </c:pt>
                <c:pt idx="7">
                  <c:v>652</c:v>
                </c:pt>
                <c:pt idx="8">
                  <c:v>1551</c:v>
                </c:pt>
                <c:pt idx="9">
                  <c:v>907</c:v>
                </c:pt>
              </c:numCache>
            </c:numRef>
          </c:val>
          <c:smooth val="0"/>
        </c:ser>
        <c:ser>
          <c:idx val="114"/>
          <c:order val="114"/>
          <c:tx>
            <c:strRef>
              <c:f>Manzano!$B$121</c:f>
              <c:strCache>
                <c:ptCount val="1"/>
                <c:pt idx="0">
                  <c:v>SMITH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Manzano!$C$121:$L$121</c:f>
              <c:numCache>
                <c:formatCode>#,##0</c:formatCode>
                <c:ptCount val="10"/>
                <c:pt idx="9">
                  <c:v>10</c:v>
                </c:pt>
              </c:numCache>
            </c:numRef>
          </c:val>
          <c:smooth val="0"/>
        </c:ser>
        <c:ser>
          <c:idx val="115"/>
          <c:order val="115"/>
          <c:tx>
            <c:strRef>
              <c:f>Manzano!$B$122</c:f>
              <c:strCache>
                <c:ptCount val="1"/>
                <c:pt idx="0">
                  <c:v>SNOWDRIFT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Manzano!$C$122:$L$122</c:f>
              <c:numCache>
                <c:formatCode>#,##0</c:formatCode>
                <c:ptCount val="10"/>
                <c:pt idx="1">
                  <c:v>300</c:v>
                </c:pt>
                <c:pt idx="2">
                  <c:v>790</c:v>
                </c:pt>
                <c:pt idx="6">
                  <c:v>15928</c:v>
                </c:pt>
                <c:pt idx="8">
                  <c:v>3</c:v>
                </c:pt>
              </c:numCache>
            </c:numRef>
          </c:val>
          <c:smooth val="0"/>
        </c:ser>
        <c:ser>
          <c:idx val="116"/>
          <c:order val="116"/>
          <c:tx>
            <c:strRef>
              <c:f>Manzano!$B$123</c:f>
              <c:strCache>
                <c:ptCount val="1"/>
                <c:pt idx="0">
                  <c:v>STARKRIMSON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Manzano!$C$123:$L$123</c:f>
              <c:numCache>
                <c:formatCode>#,##0</c:formatCode>
                <c:ptCount val="10"/>
                <c:pt idx="0">
                  <c:v>30</c:v>
                </c:pt>
              </c:numCache>
            </c:numRef>
          </c:val>
          <c:smooth val="0"/>
        </c:ser>
        <c:ser>
          <c:idx val="117"/>
          <c:order val="117"/>
          <c:tx>
            <c:strRef>
              <c:f>Manzano!$B$124</c:f>
              <c:strCache>
                <c:ptCount val="1"/>
                <c:pt idx="0">
                  <c:v>SUN FUJI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Manzano!$C$124:$L$124</c:f>
              <c:numCache>
                <c:formatCode>#,##0</c:formatCode>
                <c:ptCount val="10"/>
                <c:pt idx="0">
                  <c:v>485</c:v>
                </c:pt>
              </c:numCache>
            </c:numRef>
          </c:val>
          <c:smooth val="0"/>
        </c:ser>
        <c:ser>
          <c:idx val="118"/>
          <c:order val="118"/>
          <c:tx>
            <c:strRef>
              <c:f>Manzano!$B$125</c:f>
              <c:strCache>
                <c:ptCount val="1"/>
                <c:pt idx="0">
                  <c:v>SUPER CHIEF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Manzano!$C$125:$L$125</c:f>
              <c:numCache>
                <c:formatCode>#,##0</c:formatCode>
                <c:ptCount val="10"/>
                <c:pt idx="1">
                  <c:v>3200</c:v>
                </c:pt>
                <c:pt idx="2">
                  <c:v>2111</c:v>
                </c:pt>
                <c:pt idx="3">
                  <c:v>1952</c:v>
                </c:pt>
                <c:pt idx="9">
                  <c:v>7420</c:v>
                </c:pt>
              </c:numCache>
            </c:numRef>
          </c:val>
          <c:smooth val="0"/>
        </c:ser>
        <c:ser>
          <c:idx val="119"/>
          <c:order val="119"/>
          <c:tx>
            <c:strRef>
              <c:f>Manzano!$B$126</c:f>
              <c:strCache>
                <c:ptCount val="1"/>
                <c:pt idx="0">
                  <c:v>TENROY (ROYAL GALA)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Manzano!$C$126:$L$126</c:f>
              <c:numCache>
                <c:formatCode>#,##0</c:formatCode>
                <c:ptCount val="10"/>
                <c:pt idx="0">
                  <c:v>186220</c:v>
                </c:pt>
                <c:pt idx="1">
                  <c:v>18130</c:v>
                </c:pt>
                <c:pt idx="2">
                  <c:v>37480</c:v>
                </c:pt>
                <c:pt idx="3">
                  <c:v>59562</c:v>
                </c:pt>
                <c:pt idx="4">
                  <c:v>242689</c:v>
                </c:pt>
                <c:pt idx="5">
                  <c:v>80924</c:v>
                </c:pt>
                <c:pt idx="6">
                  <c:v>149596</c:v>
                </c:pt>
                <c:pt idx="7">
                  <c:v>11775</c:v>
                </c:pt>
                <c:pt idx="8">
                  <c:v>24870</c:v>
                </c:pt>
              </c:numCache>
            </c:numRef>
          </c:val>
          <c:smooth val="0"/>
        </c:ser>
        <c:ser>
          <c:idx val="120"/>
          <c:order val="120"/>
          <c:tx>
            <c:strRef>
              <c:f>Manzano!$B$127</c:f>
              <c:strCache>
                <c:ptCount val="1"/>
                <c:pt idx="0">
                  <c:v>TSUGARU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Manzano!$C$127:$L$127</c:f>
              <c:numCache>
                <c:formatCode>#,##0</c:formatCode>
                <c:ptCount val="10"/>
                <c:pt idx="0">
                  <c:v>9</c:v>
                </c:pt>
                <c:pt idx="8">
                  <c:v>7</c:v>
                </c:pt>
              </c:numCache>
            </c:numRef>
          </c:val>
          <c:smooth val="0"/>
        </c:ser>
        <c:ser>
          <c:idx val="121"/>
          <c:order val="121"/>
          <c:tx>
            <c:strRef>
              <c:f>Manzano!$B$128</c:f>
              <c:strCache>
                <c:ptCount val="1"/>
                <c:pt idx="0">
                  <c:v>TOSCA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Manzano!$C$128:$L$128</c:f>
              <c:numCache>
                <c:formatCode>#,##0</c:formatCode>
                <c:ptCount val="10"/>
                <c:pt idx="0">
                  <c:v>19</c:v>
                </c:pt>
              </c:numCache>
            </c:numRef>
          </c:val>
          <c:smooth val="0"/>
        </c:ser>
        <c:ser>
          <c:idx val="122"/>
          <c:order val="122"/>
          <c:tx>
            <c:strRef>
              <c:f>Manzano!$B$129</c:f>
              <c:strCache>
                <c:ptCount val="1"/>
                <c:pt idx="0">
                  <c:v>ULTRA RED GALA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Manzano!$C$129:$L$129</c:f>
              <c:numCache>
                <c:formatCode>#,##0</c:formatCode>
                <c:ptCount val="10"/>
                <c:pt idx="2">
                  <c:v>45681</c:v>
                </c:pt>
                <c:pt idx="3">
                  <c:v>47975</c:v>
                </c:pt>
                <c:pt idx="4">
                  <c:v>11000</c:v>
                </c:pt>
                <c:pt idx="5">
                  <c:v>14146</c:v>
                </c:pt>
                <c:pt idx="6">
                  <c:v>9000</c:v>
                </c:pt>
                <c:pt idx="8">
                  <c:v>69000</c:v>
                </c:pt>
                <c:pt idx="9">
                  <c:v>19863</c:v>
                </c:pt>
              </c:numCache>
            </c:numRef>
          </c:val>
          <c:smooth val="0"/>
        </c:ser>
        <c:ser>
          <c:idx val="123"/>
          <c:order val="123"/>
          <c:tx>
            <c:strRef>
              <c:f>Manzano!$B$130</c:f>
              <c:strCache>
                <c:ptCount val="1"/>
                <c:pt idx="0">
                  <c:v>VIRGINIA CRAB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Manzano!$C$130:$L$130</c:f>
              <c:numCache>
                <c:formatCode>#,##0</c:formatCode>
                <c:ptCount val="10"/>
                <c:pt idx="0">
                  <c:v>9</c:v>
                </c:pt>
                <c:pt idx="8">
                  <c:v>2</c:v>
                </c:pt>
              </c:numCache>
            </c:numRef>
          </c:val>
          <c:smooth val="0"/>
        </c:ser>
        <c:ser>
          <c:idx val="124"/>
          <c:order val="124"/>
          <c:tx>
            <c:strRef>
              <c:f>Manzano!$B$131</c:f>
              <c:strCache>
                <c:ptCount val="1"/>
                <c:pt idx="0">
                  <c:v>WILTSHIRE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Manzano!$C$131:$L$131</c:f>
              <c:numCache>
                <c:formatCode>#,##0</c:formatCode>
                <c:ptCount val="10"/>
                <c:pt idx="0">
                  <c:v>2</c:v>
                </c:pt>
              </c:numCache>
            </c:numRef>
          </c:val>
          <c:smooth val="0"/>
        </c:ser>
        <c:ser>
          <c:idx val="125"/>
          <c:order val="125"/>
          <c:tx>
            <c:strRef>
              <c:f>Manzano!$B$132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Manzano!$C$3:$L$3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Manzano!$C$132:$L$132</c:f>
              <c:numCache>
                <c:formatCode>#,##0</c:formatCode>
                <c:ptCount val="10"/>
                <c:pt idx="0">
                  <c:v>70500</c:v>
                </c:pt>
                <c:pt idx="3">
                  <c:v>7000</c:v>
                </c:pt>
                <c:pt idx="5">
                  <c:v>5000</c:v>
                </c:pt>
                <c:pt idx="6">
                  <c:v>1567</c:v>
                </c:pt>
                <c:pt idx="7">
                  <c:v>57610</c:v>
                </c:pt>
                <c:pt idx="8">
                  <c:v>33569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3360"/>
        <c:axId val="94245632"/>
      </c:lineChart>
      <c:catAx>
        <c:axId val="942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245632"/>
        <c:crosses val="autoZero"/>
        <c:auto val="1"/>
        <c:lblAlgn val="ctr"/>
        <c:lblOffset val="100"/>
        <c:noMultiLvlLbl val="0"/>
      </c:catAx>
      <c:valAx>
        <c:axId val="94245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223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97403894158781"/>
          <c:y val="4.6314164415283687E-2"/>
          <c:w val="0.30254618072890666"/>
          <c:h val="0.9000385951370126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Nogal!$B$5</c:f>
              <c:strCache>
                <c:ptCount val="1"/>
                <c:pt idx="0">
                  <c:v>ACONCAGUA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Nogal!$C$5:$L$5</c:f>
              <c:numCache>
                <c:formatCode>#,##0</c:formatCode>
                <c:ptCount val="10"/>
                <c:pt idx="7">
                  <c:v>3500</c:v>
                </c:pt>
                <c:pt idx="8">
                  <c:v>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Nogal!$B$6</c:f>
              <c:strCache>
                <c:ptCount val="1"/>
                <c:pt idx="0">
                  <c:v>ASTORGA  172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Nogal!$C$6:$L$6</c:f>
              <c:numCache>
                <c:formatCode>#,##0</c:formatCode>
                <c:ptCount val="10"/>
                <c:pt idx="3">
                  <c:v>698</c:v>
                </c:pt>
                <c:pt idx="7">
                  <c:v>8000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Nogal!$B$7</c:f>
              <c:strCache>
                <c:ptCount val="1"/>
                <c:pt idx="0">
                  <c:v>CALIFORNIANA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Nogal!$C$7:$L$7</c:f>
              <c:numCache>
                <c:formatCode>#,##0</c:formatCode>
                <c:ptCount val="10"/>
                <c:pt idx="0">
                  <c:v>4000</c:v>
                </c:pt>
                <c:pt idx="1">
                  <c:v>2500</c:v>
                </c:pt>
                <c:pt idx="3">
                  <c:v>4000</c:v>
                </c:pt>
                <c:pt idx="5">
                  <c:v>4000</c:v>
                </c:pt>
                <c:pt idx="6">
                  <c:v>1500</c:v>
                </c:pt>
                <c:pt idx="7">
                  <c:v>19</c:v>
                </c:pt>
                <c:pt idx="9">
                  <c:v>300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Nogal!$B$8</c:f>
              <c:strCache>
                <c:ptCount val="1"/>
                <c:pt idx="0">
                  <c:v>CHANDLER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Nogal!$C$8:$L$8</c:f>
              <c:numCache>
                <c:formatCode>#,##0</c:formatCode>
                <c:ptCount val="10"/>
                <c:pt idx="0">
                  <c:v>65260</c:v>
                </c:pt>
                <c:pt idx="1">
                  <c:v>55718</c:v>
                </c:pt>
                <c:pt idx="2">
                  <c:v>115500</c:v>
                </c:pt>
                <c:pt idx="3">
                  <c:v>111700</c:v>
                </c:pt>
                <c:pt idx="4">
                  <c:v>107413</c:v>
                </c:pt>
                <c:pt idx="5">
                  <c:v>159300</c:v>
                </c:pt>
                <c:pt idx="6">
                  <c:v>194673</c:v>
                </c:pt>
                <c:pt idx="7">
                  <c:v>742394</c:v>
                </c:pt>
                <c:pt idx="8">
                  <c:v>986575</c:v>
                </c:pt>
                <c:pt idx="9">
                  <c:v>899200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Nogal!$B$10</c:f>
              <c:strCache>
                <c:ptCount val="1"/>
                <c:pt idx="0">
                  <c:v>CISCO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Nogal!$C$10:$L$10</c:f>
              <c:numCache>
                <c:formatCode>#,##0</c:formatCode>
                <c:ptCount val="10"/>
                <c:pt idx="9">
                  <c:v>6500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Nogal!$B$11</c:f>
              <c:strCache>
                <c:ptCount val="1"/>
                <c:pt idx="0">
                  <c:v>EUREKA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Nogal!$C$11:$L$11</c:f>
              <c:numCache>
                <c:formatCode>#,##0</c:formatCode>
                <c:ptCount val="10"/>
                <c:pt idx="0">
                  <c:v>600</c:v>
                </c:pt>
                <c:pt idx="1">
                  <c:v>500</c:v>
                </c:pt>
                <c:pt idx="2">
                  <c:v>1000</c:v>
                </c:pt>
                <c:pt idx="4">
                  <c:v>15000</c:v>
                </c:pt>
                <c:pt idx="5">
                  <c:v>3000</c:v>
                </c:pt>
                <c:pt idx="6">
                  <c:v>1000</c:v>
                </c:pt>
                <c:pt idx="7">
                  <c:v>1500</c:v>
                </c:pt>
                <c:pt idx="8">
                  <c:v>500</c:v>
                </c:pt>
                <c:pt idx="9">
                  <c:v>340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Nogal!$B$12</c:f>
              <c:strCache>
                <c:ptCount val="1"/>
                <c:pt idx="0">
                  <c:v>FRANCO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Nogal!$C$12:$L$12</c:f>
              <c:numCache>
                <c:formatCode>#,##0</c:formatCode>
                <c:ptCount val="10"/>
                <c:pt idx="9">
                  <c:v>6230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Nogal!$B$13</c:f>
              <c:strCache>
                <c:ptCount val="1"/>
                <c:pt idx="0">
                  <c:v>FRANQUETTE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Nogal!$C$13:$L$13</c:f>
              <c:numCache>
                <c:formatCode>#,##0</c:formatCode>
                <c:ptCount val="10"/>
                <c:pt idx="0">
                  <c:v>5500</c:v>
                </c:pt>
                <c:pt idx="1">
                  <c:v>3800</c:v>
                </c:pt>
                <c:pt idx="2">
                  <c:v>9600</c:v>
                </c:pt>
                <c:pt idx="3">
                  <c:v>9500</c:v>
                </c:pt>
                <c:pt idx="4">
                  <c:v>6500</c:v>
                </c:pt>
                <c:pt idx="5">
                  <c:v>9120</c:v>
                </c:pt>
                <c:pt idx="6">
                  <c:v>5584</c:v>
                </c:pt>
                <c:pt idx="7">
                  <c:v>17536</c:v>
                </c:pt>
                <c:pt idx="8">
                  <c:v>14070</c:v>
                </c:pt>
                <c:pt idx="9">
                  <c:v>24005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Nogal!$B$14</c:f>
              <c:strCache>
                <c:ptCount val="1"/>
                <c:pt idx="0">
                  <c:v>HARTLEY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Nogal!$C$14:$L$14</c:f>
              <c:numCache>
                <c:formatCode>#,##0</c:formatCode>
                <c:ptCount val="10"/>
                <c:pt idx="0">
                  <c:v>2560</c:v>
                </c:pt>
                <c:pt idx="1">
                  <c:v>800</c:v>
                </c:pt>
                <c:pt idx="2">
                  <c:v>500</c:v>
                </c:pt>
                <c:pt idx="3">
                  <c:v>1000</c:v>
                </c:pt>
                <c:pt idx="4">
                  <c:v>500</c:v>
                </c:pt>
                <c:pt idx="8">
                  <c:v>100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Nogal!$B$15</c:f>
              <c:strCache>
                <c:ptCount val="1"/>
                <c:pt idx="0">
                  <c:v>HOWARD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Nogal!$C$15:$L$15</c:f>
              <c:numCache>
                <c:formatCode>#,##0</c:formatCode>
                <c:ptCount val="10"/>
                <c:pt idx="0">
                  <c:v>15000</c:v>
                </c:pt>
                <c:pt idx="1">
                  <c:v>3000</c:v>
                </c:pt>
                <c:pt idx="2">
                  <c:v>13200</c:v>
                </c:pt>
                <c:pt idx="3">
                  <c:v>6000</c:v>
                </c:pt>
                <c:pt idx="4">
                  <c:v>11109</c:v>
                </c:pt>
                <c:pt idx="5">
                  <c:v>121400</c:v>
                </c:pt>
                <c:pt idx="6">
                  <c:v>3400</c:v>
                </c:pt>
                <c:pt idx="7">
                  <c:v>19200</c:v>
                </c:pt>
                <c:pt idx="8">
                  <c:v>46042</c:v>
                </c:pt>
                <c:pt idx="9">
                  <c:v>28981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Nogal!$B$16</c:f>
              <c:strCache>
                <c:ptCount val="1"/>
                <c:pt idx="0">
                  <c:v>PEDRO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Nogal!$C$16:$L$16</c:f>
              <c:numCache>
                <c:formatCode>#,##0</c:formatCode>
                <c:ptCount val="10"/>
                <c:pt idx="0">
                  <c:v>200</c:v>
                </c:pt>
                <c:pt idx="1">
                  <c:v>500</c:v>
                </c:pt>
                <c:pt idx="2">
                  <c:v>500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Nogal!$B$17</c:f>
              <c:strCache>
                <c:ptCount val="1"/>
                <c:pt idx="0">
                  <c:v>SERR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Nogal!$C$17:$L$17</c:f>
              <c:numCache>
                <c:formatCode>#,##0</c:formatCode>
                <c:ptCount val="10"/>
                <c:pt idx="0">
                  <c:v>176085</c:v>
                </c:pt>
                <c:pt idx="1">
                  <c:v>191128</c:v>
                </c:pt>
                <c:pt idx="2">
                  <c:v>214205</c:v>
                </c:pt>
                <c:pt idx="3">
                  <c:v>163396</c:v>
                </c:pt>
                <c:pt idx="4">
                  <c:v>153478</c:v>
                </c:pt>
                <c:pt idx="5">
                  <c:v>172509</c:v>
                </c:pt>
                <c:pt idx="6">
                  <c:v>151781</c:v>
                </c:pt>
                <c:pt idx="7">
                  <c:v>327731</c:v>
                </c:pt>
                <c:pt idx="8">
                  <c:v>358129</c:v>
                </c:pt>
                <c:pt idx="9">
                  <c:v>236037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Nogal!$B$18</c:f>
              <c:strCache>
                <c:ptCount val="1"/>
                <c:pt idx="0">
                  <c:v>SUND LAND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Nogal!$C$18:$L$18</c:f>
              <c:numCache>
                <c:formatCode>#,##0</c:formatCode>
                <c:ptCount val="10"/>
                <c:pt idx="0">
                  <c:v>5400</c:v>
                </c:pt>
                <c:pt idx="1">
                  <c:v>250</c:v>
                </c:pt>
                <c:pt idx="2">
                  <c:v>3050</c:v>
                </c:pt>
                <c:pt idx="3">
                  <c:v>1000</c:v>
                </c:pt>
                <c:pt idx="4">
                  <c:v>1450</c:v>
                </c:pt>
                <c:pt idx="5">
                  <c:v>500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Nogal!$B$19</c:f>
              <c:strCache>
                <c:ptCount val="1"/>
                <c:pt idx="0">
                  <c:v>TEHAMA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Nogal!$C$19:$L$19</c:f>
              <c:numCache>
                <c:formatCode>#,##0</c:formatCode>
                <c:ptCount val="10"/>
                <c:pt idx="0">
                  <c:v>600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Nogal!$B$20</c:f>
              <c:strCache>
                <c:ptCount val="1"/>
                <c:pt idx="0">
                  <c:v>VINA 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Nogal!$C$20:$L$20</c:f>
              <c:numCache>
                <c:formatCode>#,##0</c:formatCode>
                <c:ptCount val="10"/>
                <c:pt idx="0">
                  <c:v>6580</c:v>
                </c:pt>
                <c:pt idx="1">
                  <c:v>2700</c:v>
                </c:pt>
                <c:pt idx="2">
                  <c:v>1500</c:v>
                </c:pt>
                <c:pt idx="3">
                  <c:v>1565</c:v>
                </c:pt>
                <c:pt idx="4">
                  <c:v>1000</c:v>
                </c:pt>
                <c:pt idx="5">
                  <c:v>1600</c:v>
                </c:pt>
                <c:pt idx="7">
                  <c:v>100</c:v>
                </c:pt>
                <c:pt idx="8">
                  <c:v>4780</c:v>
                </c:pt>
                <c:pt idx="9">
                  <c:v>18422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Nogal!$B$21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Nogal!$C$3:$L$3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Nogal!$C$21:$L$21</c:f>
              <c:numCache>
                <c:formatCode>#,##0</c:formatCode>
                <c:ptCount val="10"/>
                <c:pt idx="0">
                  <c:v>12230</c:v>
                </c:pt>
                <c:pt idx="5">
                  <c:v>3010</c:v>
                </c:pt>
                <c:pt idx="6">
                  <c:v>17011</c:v>
                </c:pt>
                <c:pt idx="7">
                  <c:v>21000</c:v>
                </c:pt>
                <c:pt idx="8">
                  <c:v>199780</c:v>
                </c:pt>
                <c:pt idx="9">
                  <c:v>140733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2208"/>
        <c:axId val="94783744"/>
      </c:lineChart>
      <c:catAx>
        <c:axId val="947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83744"/>
        <c:crosses val="autoZero"/>
        <c:auto val="1"/>
        <c:lblAlgn val="ctr"/>
        <c:lblOffset val="100"/>
        <c:noMultiLvlLbl val="0"/>
      </c:catAx>
      <c:valAx>
        <c:axId val="94783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8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6990775367743"/>
          <c:y val="3.9397450753186562E-2"/>
          <c:w val="0.15158314634754427"/>
          <c:h val="0.906141367323290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403861</xdr:colOff>
      <xdr:row>8</xdr:row>
      <xdr:rowOff>99905</xdr:rowOff>
    </xdr:from>
    <xdr:to>
      <xdr:col>46</xdr:col>
      <xdr:colOff>739141</xdr:colOff>
      <xdr:row>34</xdr:row>
      <xdr:rowOff>125094</xdr:rowOff>
    </xdr:to>
    <xdr:graphicFrame macro="">
      <xdr:nvGraphicFramePr>
        <xdr:cNvPr id="10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658072</xdr:colOff>
      <xdr:row>5</xdr:row>
      <xdr:rowOff>84666</xdr:rowOff>
    </xdr:from>
    <xdr:to>
      <xdr:col>44</xdr:col>
      <xdr:colOff>740833</xdr:colOff>
      <xdr:row>30</xdr:row>
      <xdr:rowOff>68579</xdr:rowOff>
    </xdr:to>
    <xdr:graphicFrame macro="">
      <xdr:nvGraphicFramePr>
        <xdr:cNvPr id="204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169334</xdr:colOff>
      <xdr:row>3</xdr:row>
      <xdr:rowOff>31750</xdr:rowOff>
    </xdr:from>
    <xdr:to>
      <xdr:col>45</xdr:col>
      <xdr:colOff>192194</xdr:colOff>
      <xdr:row>21</xdr:row>
      <xdr:rowOff>39370</xdr:rowOff>
    </xdr:to>
    <xdr:graphicFrame macro="">
      <xdr:nvGraphicFramePr>
        <xdr:cNvPr id="307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1"/>
  <sheetViews>
    <sheetView topLeftCell="A4" zoomScale="90" workbookViewId="0">
      <selection activeCell="L31" sqref="L31"/>
    </sheetView>
  </sheetViews>
  <sheetFormatPr baseColWidth="10" defaultRowHeight="15" x14ac:dyDescent="0.3"/>
  <cols>
    <col min="2" max="2" width="29.42578125" style="8" customWidth="1"/>
    <col min="3" max="3" width="12.5703125" style="8" customWidth="1"/>
    <col min="4" max="4" width="11.5703125" style="8" customWidth="1"/>
    <col min="5" max="5" width="12" style="8" customWidth="1"/>
    <col min="6" max="7" width="11.7109375" style="8" customWidth="1"/>
    <col min="8" max="8" width="12.28515625" style="8" customWidth="1"/>
    <col min="9" max="9" width="12.28515625" style="22" customWidth="1"/>
    <col min="10" max="10" width="12.42578125" style="22" customWidth="1"/>
    <col min="11" max="11" width="12" customWidth="1"/>
  </cols>
  <sheetData>
    <row r="2" spans="1:18" ht="16.5" x14ac:dyDescent="0.35">
      <c r="B2" s="3" t="s">
        <v>0</v>
      </c>
      <c r="C2" s="3"/>
      <c r="D2" s="3"/>
      <c r="E2" s="3"/>
      <c r="F2" s="3"/>
      <c r="G2" s="3"/>
      <c r="H2" s="3"/>
    </row>
    <row r="3" spans="1:18" ht="16.5" x14ac:dyDescent="0.35">
      <c r="B3" s="4" t="s">
        <v>1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28">
        <v>2007</v>
      </c>
      <c r="J3" s="28">
        <v>2008</v>
      </c>
      <c r="K3" s="3">
        <v>2009</v>
      </c>
      <c r="L3" s="44">
        <v>2010</v>
      </c>
    </row>
    <row r="4" spans="1:18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10</v>
      </c>
    </row>
    <row r="5" spans="1:18" x14ac:dyDescent="0.3">
      <c r="A5" s="71"/>
      <c r="B5" s="6" t="s">
        <v>1064</v>
      </c>
      <c r="C5" s="6"/>
      <c r="D5" s="6"/>
      <c r="E5" s="6"/>
      <c r="F5" s="6"/>
      <c r="G5" s="6"/>
      <c r="H5" s="6"/>
      <c r="I5" s="6"/>
      <c r="J5" s="6"/>
      <c r="K5" s="6"/>
      <c r="L5" s="7">
        <v>845</v>
      </c>
    </row>
    <row r="6" spans="1:18" x14ac:dyDescent="0.3">
      <c r="B6" s="6" t="s">
        <v>1063</v>
      </c>
      <c r="C6" s="6"/>
      <c r="D6" s="6"/>
      <c r="E6" s="6"/>
      <c r="F6" s="6"/>
      <c r="G6" s="6"/>
      <c r="H6" s="6"/>
      <c r="I6" s="6"/>
      <c r="J6" s="6"/>
      <c r="K6" s="6"/>
      <c r="L6" s="32">
        <v>1500</v>
      </c>
    </row>
    <row r="7" spans="1:18" x14ac:dyDescent="0.3">
      <c r="B7" s="7" t="s">
        <v>3</v>
      </c>
      <c r="C7" s="16"/>
      <c r="D7" s="16"/>
      <c r="E7" s="16"/>
      <c r="F7" s="16"/>
      <c r="G7" s="16"/>
      <c r="H7" s="16">
        <v>394</v>
      </c>
      <c r="I7" s="16"/>
      <c r="J7" s="16">
        <v>394</v>
      </c>
      <c r="K7" s="43"/>
      <c r="L7" s="69"/>
    </row>
    <row r="8" spans="1:18" x14ac:dyDescent="0.3">
      <c r="B8" s="6" t="s">
        <v>772</v>
      </c>
      <c r="C8" s="16">
        <v>13925</v>
      </c>
      <c r="D8" s="16">
        <v>8806</v>
      </c>
      <c r="E8" s="16">
        <v>3670</v>
      </c>
      <c r="F8" s="16">
        <v>4248</v>
      </c>
      <c r="G8" s="16">
        <v>17270</v>
      </c>
      <c r="H8" s="16">
        <v>13751</v>
      </c>
      <c r="I8" s="16"/>
      <c r="J8" s="16">
        <v>10283</v>
      </c>
      <c r="K8" s="43">
        <v>3075</v>
      </c>
      <c r="L8" s="45">
        <v>3513</v>
      </c>
    </row>
    <row r="9" spans="1:18" x14ac:dyDescent="0.3">
      <c r="B9" s="6" t="s">
        <v>773</v>
      </c>
      <c r="C9" s="16">
        <v>80564</v>
      </c>
      <c r="D9" s="16">
        <v>49993</v>
      </c>
      <c r="E9" s="16">
        <v>37145</v>
      </c>
      <c r="F9" s="16">
        <v>28294</v>
      </c>
      <c r="G9" s="16">
        <v>178396</v>
      </c>
      <c r="H9" s="16">
        <v>256040</v>
      </c>
      <c r="I9" s="16">
        <f>17050+13600</f>
        <v>30650</v>
      </c>
      <c r="J9" s="16">
        <v>232500</v>
      </c>
      <c r="K9" s="43">
        <v>97965</v>
      </c>
      <c r="L9" s="45">
        <v>87163</v>
      </c>
      <c r="M9" s="65"/>
      <c r="N9" s="65"/>
      <c r="O9" s="65"/>
      <c r="P9" s="65"/>
      <c r="Q9" s="65"/>
      <c r="R9" s="65"/>
    </row>
    <row r="10" spans="1:18" x14ac:dyDescent="0.3">
      <c r="B10" s="6" t="s">
        <v>4</v>
      </c>
      <c r="C10" s="16"/>
      <c r="D10" s="16"/>
      <c r="E10" s="16"/>
      <c r="F10" s="16"/>
      <c r="G10" s="16">
        <v>252</v>
      </c>
      <c r="H10" s="16">
        <v>336</v>
      </c>
      <c r="I10" s="16"/>
      <c r="J10" s="16">
        <v>336</v>
      </c>
      <c r="K10" s="43"/>
      <c r="L10" s="69"/>
      <c r="M10" s="65"/>
      <c r="N10" s="65"/>
      <c r="O10" s="65"/>
      <c r="P10" s="65"/>
      <c r="Q10" s="65"/>
      <c r="R10" s="65"/>
    </row>
    <row r="11" spans="1:18" x14ac:dyDescent="0.3">
      <c r="B11" s="6" t="s">
        <v>7</v>
      </c>
      <c r="C11" s="16"/>
      <c r="D11" s="16"/>
      <c r="E11" s="16"/>
      <c r="F11" s="16"/>
      <c r="G11" s="16"/>
      <c r="H11" s="16"/>
      <c r="I11" s="16"/>
      <c r="J11" s="16"/>
      <c r="K11" s="43"/>
      <c r="L11" s="69">
        <v>10</v>
      </c>
      <c r="M11" s="65"/>
      <c r="N11" s="65"/>
      <c r="O11" s="65"/>
      <c r="P11" s="65"/>
      <c r="Q11" s="65"/>
      <c r="R11" s="65"/>
    </row>
    <row r="12" spans="1:18" x14ac:dyDescent="0.3">
      <c r="B12" s="6" t="s">
        <v>774</v>
      </c>
      <c r="C12" s="16">
        <v>26950</v>
      </c>
      <c r="D12" s="16">
        <v>15000</v>
      </c>
      <c r="E12" s="16">
        <v>11450</v>
      </c>
      <c r="F12" s="16">
        <v>5672</v>
      </c>
      <c r="G12" s="16">
        <v>63741</v>
      </c>
      <c r="H12" s="16">
        <v>72908</v>
      </c>
      <c r="I12" s="16">
        <v>140</v>
      </c>
      <c r="J12" s="16">
        <v>75986</v>
      </c>
      <c r="K12" s="43">
        <v>16920</v>
      </c>
      <c r="L12" s="95">
        <v>14735</v>
      </c>
      <c r="M12" s="65"/>
      <c r="N12" s="65"/>
      <c r="O12" s="65"/>
      <c r="P12" s="65"/>
      <c r="Q12" s="65"/>
      <c r="R12" s="65"/>
    </row>
    <row r="13" spans="1:18" x14ac:dyDescent="0.3">
      <c r="B13" s="6" t="s">
        <v>5</v>
      </c>
      <c r="C13" s="16"/>
      <c r="D13" s="16"/>
      <c r="E13" s="16"/>
      <c r="F13" s="16"/>
      <c r="G13" s="16">
        <v>1254</v>
      </c>
      <c r="H13" s="16">
        <v>1423</v>
      </c>
      <c r="I13" s="16"/>
      <c r="J13" s="16">
        <v>12161</v>
      </c>
      <c r="K13" s="43"/>
      <c r="L13" s="45">
        <v>96680</v>
      </c>
      <c r="M13" s="65"/>
      <c r="N13" s="65"/>
      <c r="O13" s="65"/>
      <c r="P13" s="65"/>
      <c r="Q13" s="65"/>
      <c r="R13" s="65"/>
    </row>
    <row r="14" spans="1:18" x14ac:dyDescent="0.3">
      <c r="B14" s="6" t="s">
        <v>649</v>
      </c>
      <c r="C14" s="16"/>
      <c r="D14" s="16"/>
      <c r="E14" s="16">
        <v>50</v>
      </c>
      <c r="F14" s="16"/>
      <c r="G14" s="16"/>
      <c r="H14" s="16"/>
      <c r="I14" s="16"/>
      <c r="J14" s="16"/>
      <c r="K14" s="43">
        <v>89576</v>
      </c>
      <c r="L14" s="69"/>
      <c r="M14" s="65"/>
      <c r="N14" s="65"/>
      <c r="O14" s="65"/>
      <c r="P14" s="65"/>
      <c r="Q14" s="65"/>
      <c r="R14" s="65"/>
    </row>
    <row r="15" spans="1:18" x14ac:dyDescent="0.3">
      <c r="B15" s="6" t="s">
        <v>396</v>
      </c>
      <c r="C15" s="16">
        <v>508</v>
      </c>
      <c r="D15" s="16"/>
      <c r="E15" s="16">
        <v>30</v>
      </c>
      <c r="F15" s="16"/>
      <c r="G15" s="16"/>
      <c r="H15" s="16"/>
      <c r="I15" s="16"/>
      <c r="J15" s="16"/>
      <c r="K15" s="43"/>
      <c r="L15" s="69"/>
      <c r="M15" s="66"/>
      <c r="N15" s="66"/>
      <c r="O15" s="66"/>
      <c r="P15" s="66"/>
      <c r="Q15" s="66"/>
      <c r="R15" s="66"/>
    </row>
    <row r="16" spans="1:18" x14ac:dyDescent="0.3">
      <c r="B16" s="6" t="s">
        <v>6</v>
      </c>
      <c r="C16" s="16"/>
      <c r="D16" s="16"/>
      <c r="E16" s="16"/>
      <c r="F16" s="16"/>
      <c r="G16" s="16">
        <v>1312</v>
      </c>
      <c r="H16" s="16">
        <v>353</v>
      </c>
      <c r="I16" s="16"/>
      <c r="J16" s="16">
        <v>58081</v>
      </c>
      <c r="K16" s="43">
        <v>153237</v>
      </c>
      <c r="L16" s="45">
        <v>25772</v>
      </c>
    </row>
    <row r="17" spans="2:12" x14ac:dyDescent="0.3">
      <c r="B17" s="6" t="s">
        <v>775</v>
      </c>
      <c r="C17" s="16">
        <v>10850</v>
      </c>
      <c r="D17" s="16">
        <v>4724</v>
      </c>
      <c r="E17" s="16">
        <v>2000</v>
      </c>
      <c r="F17" s="16">
        <v>6600</v>
      </c>
      <c r="G17" s="16">
        <v>3346</v>
      </c>
      <c r="H17" s="16">
        <v>5500</v>
      </c>
      <c r="I17" s="16"/>
      <c r="J17" s="16">
        <v>6300</v>
      </c>
      <c r="K17" s="43">
        <v>1310</v>
      </c>
      <c r="L17" s="45">
        <v>897</v>
      </c>
    </row>
    <row r="18" spans="2:12" x14ac:dyDescent="0.3">
      <c r="B18" s="6" t="s">
        <v>776</v>
      </c>
      <c r="C18" s="16">
        <v>10792</v>
      </c>
      <c r="D18" s="16"/>
      <c r="E18" s="16"/>
      <c r="F18" s="16">
        <v>2800</v>
      </c>
      <c r="G18" s="16">
        <v>14273</v>
      </c>
      <c r="H18" s="16">
        <v>293533</v>
      </c>
      <c r="I18" s="16">
        <v>70</v>
      </c>
      <c r="J18" s="16">
        <v>13725</v>
      </c>
      <c r="K18" s="43">
        <f>920+1418</f>
        <v>2338</v>
      </c>
      <c r="L18" s="45">
        <v>1779</v>
      </c>
    </row>
    <row r="19" spans="2:12" x14ac:dyDescent="0.3">
      <c r="B19" s="6" t="s">
        <v>970</v>
      </c>
      <c r="C19" s="16"/>
      <c r="D19" s="16">
        <v>580</v>
      </c>
      <c r="E19" s="16"/>
      <c r="F19" s="16"/>
      <c r="G19" s="16">
        <v>61</v>
      </c>
      <c r="H19" s="16">
        <v>168</v>
      </c>
      <c r="I19" s="16"/>
      <c r="J19" s="16"/>
      <c r="K19" s="43"/>
      <c r="L19" s="69"/>
    </row>
    <row r="20" spans="2:12" x14ac:dyDescent="0.3">
      <c r="B20" s="6" t="s">
        <v>1065</v>
      </c>
      <c r="C20" s="16"/>
      <c r="D20" s="16"/>
      <c r="E20" s="16"/>
      <c r="F20" s="16"/>
      <c r="G20" s="16"/>
      <c r="H20" s="16"/>
      <c r="I20" s="16"/>
      <c r="J20" s="16"/>
      <c r="K20" s="43"/>
      <c r="L20" s="45">
        <v>10000</v>
      </c>
    </row>
    <row r="21" spans="2:12" x14ac:dyDescent="0.3">
      <c r="B21" s="6" t="s">
        <v>777</v>
      </c>
      <c r="C21" s="16">
        <v>207016</v>
      </c>
      <c r="D21" s="16">
        <v>153095</v>
      </c>
      <c r="E21" s="16">
        <v>112202</v>
      </c>
      <c r="F21" s="16">
        <v>79573</v>
      </c>
      <c r="G21" s="16">
        <v>562765</v>
      </c>
      <c r="H21" s="16">
        <v>484024</v>
      </c>
      <c r="I21" s="16">
        <v>72308</v>
      </c>
      <c r="J21" s="16">
        <v>666857</v>
      </c>
      <c r="K21" s="43">
        <v>360776</v>
      </c>
      <c r="L21" s="45">
        <v>360189</v>
      </c>
    </row>
    <row r="22" spans="2:12" x14ac:dyDescent="0.3">
      <c r="B22" s="6" t="s">
        <v>778</v>
      </c>
      <c r="C22" s="16">
        <v>13962</v>
      </c>
      <c r="D22" s="16">
        <v>4000</v>
      </c>
      <c r="E22" s="16">
        <v>2000</v>
      </c>
      <c r="F22" s="16">
        <v>10650</v>
      </c>
      <c r="G22" s="16">
        <v>14316</v>
      </c>
      <c r="H22" s="16">
        <v>8705</v>
      </c>
      <c r="I22" s="16"/>
      <c r="J22" s="16">
        <v>41244</v>
      </c>
      <c r="K22" s="43">
        <v>17450</v>
      </c>
      <c r="L22" s="45">
        <v>7773</v>
      </c>
    </row>
    <row r="23" spans="2:12" x14ac:dyDescent="0.3">
      <c r="B23" s="6" t="s">
        <v>779</v>
      </c>
      <c r="C23" s="16">
        <v>26650</v>
      </c>
      <c r="D23" s="16">
        <v>16665</v>
      </c>
      <c r="E23" s="16">
        <v>15746</v>
      </c>
      <c r="F23" s="16">
        <v>9009</v>
      </c>
      <c r="G23" s="16">
        <v>78736</v>
      </c>
      <c r="H23" s="16">
        <v>90515</v>
      </c>
      <c r="I23" s="16">
        <v>6000</v>
      </c>
      <c r="J23" s="16">
        <v>51057</v>
      </c>
      <c r="K23" s="43">
        <v>32258</v>
      </c>
      <c r="L23" s="45">
        <v>32932</v>
      </c>
    </row>
    <row r="24" spans="2:12" x14ac:dyDescent="0.3">
      <c r="B24" s="6" t="s">
        <v>780</v>
      </c>
      <c r="C24" s="16">
        <v>13265</v>
      </c>
      <c r="D24" s="16">
        <v>6500</v>
      </c>
      <c r="E24" s="16">
        <v>3620</v>
      </c>
      <c r="F24" s="16">
        <v>600</v>
      </c>
      <c r="G24" s="16">
        <v>10250</v>
      </c>
      <c r="H24" s="16">
        <v>11876</v>
      </c>
      <c r="I24" s="16">
        <v>120</v>
      </c>
      <c r="J24" s="16">
        <v>553</v>
      </c>
      <c r="K24" s="43">
        <v>40</v>
      </c>
      <c r="L24" s="45">
        <v>20</v>
      </c>
    </row>
    <row r="25" spans="2:12" x14ac:dyDescent="0.3">
      <c r="B25" s="6" t="s">
        <v>1013</v>
      </c>
      <c r="C25" s="16"/>
      <c r="D25" s="16"/>
      <c r="E25" s="16"/>
      <c r="F25" s="16"/>
      <c r="G25" s="16">
        <v>70</v>
      </c>
      <c r="H25" s="16">
        <v>50</v>
      </c>
      <c r="I25" s="16"/>
      <c r="J25" s="16"/>
      <c r="K25" s="43"/>
      <c r="L25" s="69"/>
    </row>
    <row r="26" spans="2:12" x14ac:dyDescent="0.3">
      <c r="B26" s="6" t="s">
        <v>781</v>
      </c>
      <c r="C26" s="16">
        <v>25171</v>
      </c>
      <c r="D26" s="16">
        <v>11000</v>
      </c>
      <c r="E26" s="16">
        <v>14246</v>
      </c>
      <c r="F26" s="16">
        <v>6400</v>
      </c>
      <c r="G26" s="16">
        <v>42817</v>
      </c>
      <c r="H26" s="16">
        <v>17307</v>
      </c>
      <c r="I26" s="16">
        <v>50</v>
      </c>
      <c r="J26" s="16">
        <v>45997</v>
      </c>
      <c r="K26" s="43">
        <v>20198</v>
      </c>
      <c r="L26" s="45">
        <v>15507</v>
      </c>
    </row>
    <row r="27" spans="2:12" x14ac:dyDescent="0.3">
      <c r="B27" s="6" t="s">
        <v>397</v>
      </c>
      <c r="C27" s="16">
        <v>450</v>
      </c>
      <c r="D27" s="16">
        <v>30</v>
      </c>
      <c r="E27" s="16">
        <v>228</v>
      </c>
      <c r="F27" s="16">
        <v>10559</v>
      </c>
      <c r="G27" s="16"/>
      <c r="H27" s="16"/>
      <c r="I27" s="16"/>
      <c r="J27" s="16"/>
      <c r="K27" s="43">
        <v>130</v>
      </c>
      <c r="L27" s="69"/>
    </row>
    <row r="28" spans="2:12" x14ac:dyDescent="0.3">
      <c r="B28" s="6" t="s">
        <v>372</v>
      </c>
      <c r="C28" s="16">
        <v>6010</v>
      </c>
      <c r="D28" s="16"/>
      <c r="E28" s="16"/>
      <c r="F28" s="16"/>
      <c r="G28" s="16">
        <v>4293</v>
      </c>
      <c r="H28" s="16">
        <v>1820</v>
      </c>
      <c r="I28" s="16">
        <v>100</v>
      </c>
      <c r="J28" s="16">
        <v>9765</v>
      </c>
      <c r="K28" s="43">
        <v>1910</v>
      </c>
      <c r="L28" s="69"/>
    </row>
    <row r="29" spans="2:12" x14ac:dyDescent="0.3">
      <c r="B29" s="6" t="s">
        <v>8</v>
      </c>
      <c r="C29" s="16">
        <v>10482</v>
      </c>
      <c r="D29" s="16">
        <v>15000</v>
      </c>
      <c r="E29" s="16"/>
      <c r="F29" s="16">
        <v>1300</v>
      </c>
      <c r="G29" s="16">
        <v>4725</v>
      </c>
      <c r="H29" s="16"/>
      <c r="I29" s="16"/>
      <c r="J29" s="16">
        <v>16650</v>
      </c>
      <c r="K29" s="43">
        <v>25512</v>
      </c>
      <c r="L29" s="45">
        <v>19808</v>
      </c>
    </row>
    <row r="30" spans="2:12" x14ac:dyDescent="0.3">
      <c r="B30" s="6" t="s">
        <v>9</v>
      </c>
      <c r="C30" s="16"/>
      <c r="D30" s="16"/>
      <c r="E30" s="16"/>
      <c r="F30" s="16"/>
      <c r="G30" s="16"/>
      <c r="H30" s="16"/>
      <c r="I30" s="16"/>
      <c r="J30" s="16">
        <v>200</v>
      </c>
      <c r="K30" s="43">
        <v>5825</v>
      </c>
      <c r="L30" s="69"/>
    </row>
    <row r="31" spans="2:12" ht="16.5" x14ac:dyDescent="0.35">
      <c r="B31" s="5" t="s">
        <v>10</v>
      </c>
      <c r="C31" s="33">
        <f t="shared" ref="C31:K31" si="0">SUM(C7:C30)</f>
        <v>446595</v>
      </c>
      <c r="D31" s="33">
        <f t="shared" si="0"/>
        <v>285393</v>
      </c>
      <c r="E31" s="33">
        <f t="shared" si="0"/>
        <v>202387</v>
      </c>
      <c r="F31" s="33">
        <f t="shared" si="0"/>
        <v>165705</v>
      </c>
      <c r="G31" s="33">
        <f t="shared" si="0"/>
        <v>997877</v>
      </c>
      <c r="H31" s="33">
        <f t="shared" si="0"/>
        <v>1258703</v>
      </c>
      <c r="I31" s="33">
        <f t="shared" si="0"/>
        <v>109438</v>
      </c>
      <c r="J31" s="33">
        <f t="shared" si="0"/>
        <v>1242089</v>
      </c>
      <c r="K31" s="33">
        <f t="shared" si="0"/>
        <v>828520</v>
      </c>
      <c r="L31" s="70">
        <v>679123</v>
      </c>
    </row>
  </sheetData>
  <phoneticPr fontId="2" type="noConversion"/>
  <pageMargins left="0.75" right="0.75" top="1" bottom="1" header="0" footer="0"/>
  <pageSetup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8"/>
  <sheetViews>
    <sheetView topLeftCell="A55" zoomScale="90" workbookViewId="0">
      <selection activeCell="L6" sqref="L6"/>
    </sheetView>
  </sheetViews>
  <sheetFormatPr baseColWidth="10" defaultRowHeight="15" x14ac:dyDescent="0.3"/>
  <cols>
    <col min="1" max="1" width="6" customWidth="1"/>
    <col min="2" max="2" width="31.85546875" style="22" customWidth="1"/>
    <col min="3" max="3" width="10.28515625" style="22" customWidth="1"/>
    <col min="4" max="10" width="11.7109375" style="22" customWidth="1"/>
    <col min="11" max="11" width="11.7109375" customWidth="1"/>
  </cols>
  <sheetData>
    <row r="2" spans="2:12" ht="16.5" x14ac:dyDescent="0.35">
      <c r="B2" s="28" t="s">
        <v>116</v>
      </c>
      <c r="C2" s="28"/>
      <c r="D2" s="28"/>
      <c r="E2" s="28"/>
      <c r="F2" s="28"/>
      <c r="G2" s="28"/>
      <c r="H2" s="28"/>
    </row>
    <row r="3" spans="2:12" ht="16.5" x14ac:dyDescent="0.35">
      <c r="B3" s="28" t="s">
        <v>117</v>
      </c>
      <c r="C3" s="28"/>
      <c r="D3" s="28"/>
      <c r="E3" s="28"/>
      <c r="F3" s="28"/>
      <c r="G3" s="28"/>
      <c r="H3" s="28"/>
    </row>
    <row r="4" spans="2:12" ht="16.5" x14ac:dyDescent="0.35">
      <c r="B4" s="28" t="s">
        <v>118</v>
      </c>
      <c r="C4" s="28">
        <v>2001</v>
      </c>
      <c r="D4" s="28">
        <v>2002</v>
      </c>
      <c r="E4" s="28">
        <v>2003</v>
      </c>
      <c r="F4" s="28">
        <v>2004</v>
      </c>
      <c r="G4" s="28">
        <v>2005</v>
      </c>
      <c r="H4" s="28">
        <v>2006</v>
      </c>
      <c r="I4" s="28">
        <v>2007</v>
      </c>
      <c r="J4" s="28">
        <v>2008</v>
      </c>
      <c r="K4" s="28">
        <v>2009</v>
      </c>
      <c r="L4" s="28">
        <v>2010</v>
      </c>
    </row>
    <row r="5" spans="2:12" x14ac:dyDescent="0.3">
      <c r="B5" s="6" t="s">
        <v>2</v>
      </c>
      <c r="C5" s="6" t="s">
        <v>10</v>
      </c>
      <c r="D5" s="6" t="s">
        <v>10</v>
      </c>
      <c r="E5" s="6" t="s">
        <v>10</v>
      </c>
      <c r="F5" s="6" t="s">
        <v>10</v>
      </c>
      <c r="G5" s="6" t="s">
        <v>10</v>
      </c>
      <c r="H5" s="6" t="s">
        <v>10</v>
      </c>
      <c r="I5" s="6" t="s">
        <v>10</v>
      </c>
      <c r="J5" s="6" t="s">
        <v>10</v>
      </c>
      <c r="K5" s="6" t="s">
        <v>10</v>
      </c>
      <c r="L5" s="69" t="s">
        <v>1238</v>
      </c>
    </row>
    <row r="6" spans="2:12" x14ac:dyDescent="0.3">
      <c r="B6" s="6" t="s">
        <v>797</v>
      </c>
      <c r="C6" s="16">
        <v>373513</v>
      </c>
      <c r="D6" s="16">
        <v>491622</v>
      </c>
      <c r="E6" s="16">
        <v>703541</v>
      </c>
      <c r="F6" s="16">
        <v>827364</v>
      </c>
      <c r="G6" s="16">
        <v>1308081</v>
      </c>
      <c r="H6" s="16">
        <v>2372009</v>
      </c>
      <c r="I6" s="16">
        <v>1703603</v>
      </c>
      <c r="J6" s="16">
        <v>838459</v>
      </c>
      <c r="K6" s="50">
        <v>536585</v>
      </c>
      <c r="L6" s="95">
        <v>459234</v>
      </c>
    </row>
    <row r="7" spans="2:12" x14ac:dyDescent="0.3">
      <c r="B7" s="6" t="s">
        <v>926</v>
      </c>
      <c r="C7" s="16">
        <v>7747</v>
      </c>
      <c r="D7" s="16"/>
      <c r="E7" s="16">
        <v>15</v>
      </c>
      <c r="F7" s="16"/>
      <c r="G7" s="16"/>
      <c r="H7" s="16"/>
      <c r="I7" s="16"/>
      <c r="J7" s="16"/>
      <c r="K7" s="50"/>
      <c r="L7" s="69"/>
    </row>
    <row r="8" spans="2:12" x14ac:dyDescent="0.3">
      <c r="B8" s="6" t="s">
        <v>798</v>
      </c>
      <c r="C8" s="16">
        <v>4200</v>
      </c>
      <c r="D8" s="16">
        <v>1200</v>
      </c>
      <c r="E8" s="16">
        <v>2400</v>
      </c>
      <c r="F8" s="16">
        <v>2650</v>
      </c>
      <c r="G8" s="16">
        <v>1200</v>
      </c>
      <c r="H8" s="16">
        <v>778</v>
      </c>
      <c r="I8" s="16">
        <v>1000</v>
      </c>
      <c r="J8" s="16">
        <v>5300</v>
      </c>
      <c r="K8" s="50"/>
      <c r="L8" s="69"/>
    </row>
    <row r="9" spans="2:12" x14ac:dyDescent="0.3">
      <c r="B9" s="6" t="s">
        <v>9</v>
      </c>
      <c r="C9" s="16">
        <v>3520</v>
      </c>
      <c r="D9" s="16"/>
      <c r="E9" s="16"/>
      <c r="F9" s="16"/>
      <c r="G9" s="16"/>
      <c r="H9" s="16"/>
      <c r="I9" s="16"/>
      <c r="J9" s="16"/>
      <c r="K9" s="50">
        <v>10440</v>
      </c>
      <c r="L9" s="69"/>
    </row>
    <row r="10" spans="2:12" ht="16.5" x14ac:dyDescent="0.35">
      <c r="B10" s="5" t="s">
        <v>10</v>
      </c>
      <c r="C10" s="33">
        <f>SUM(C6:C9)</f>
        <v>388980</v>
      </c>
      <c r="D10" s="33">
        <f>SUM(D6:D9)</f>
        <v>492822</v>
      </c>
      <c r="E10" s="33">
        <f t="shared" ref="E10:K10" si="0">SUM(E6:E9)</f>
        <v>705956</v>
      </c>
      <c r="F10" s="33">
        <f t="shared" si="0"/>
        <v>830014</v>
      </c>
      <c r="G10" s="33">
        <f t="shared" si="0"/>
        <v>1309281</v>
      </c>
      <c r="H10" s="33">
        <f t="shared" si="0"/>
        <v>2372787</v>
      </c>
      <c r="I10" s="33">
        <f t="shared" si="0"/>
        <v>1704603</v>
      </c>
      <c r="J10" s="33">
        <f t="shared" si="0"/>
        <v>843759</v>
      </c>
      <c r="K10" s="33">
        <f t="shared" si="0"/>
        <v>547025</v>
      </c>
      <c r="L10" s="70">
        <v>459234</v>
      </c>
    </row>
    <row r="11" spans="2:12" x14ac:dyDescent="0.3">
      <c r="C11" s="30"/>
      <c r="D11" s="30"/>
      <c r="E11" s="30"/>
      <c r="F11" s="30"/>
      <c r="G11" s="30"/>
      <c r="H11" s="30"/>
      <c r="I11" s="30"/>
      <c r="J11" s="30"/>
    </row>
    <row r="12" spans="2:12" ht="16.5" x14ac:dyDescent="0.35">
      <c r="B12" s="28" t="s">
        <v>119</v>
      </c>
      <c r="C12" s="31"/>
      <c r="D12" s="31"/>
      <c r="E12" s="31"/>
      <c r="F12" s="31"/>
      <c r="G12" s="31"/>
      <c r="H12" s="31"/>
      <c r="I12" s="30"/>
      <c r="J12" s="30"/>
    </row>
    <row r="13" spans="2:12" ht="16.5" x14ac:dyDescent="0.35">
      <c r="B13" s="28" t="s">
        <v>120</v>
      </c>
      <c r="C13" s="31"/>
      <c r="D13" s="31"/>
      <c r="E13" s="31"/>
      <c r="F13" s="31"/>
      <c r="G13" s="31"/>
      <c r="H13" s="31"/>
      <c r="I13" s="30"/>
      <c r="J13" s="30"/>
    </row>
    <row r="14" spans="2:12" ht="16.5" x14ac:dyDescent="0.35">
      <c r="B14" s="28" t="s">
        <v>121</v>
      </c>
      <c r="C14" s="28">
        <v>2001</v>
      </c>
      <c r="D14" s="28">
        <v>2002</v>
      </c>
      <c r="E14" s="28">
        <v>2003</v>
      </c>
      <c r="F14" s="28">
        <v>2004</v>
      </c>
      <c r="G14" s="28">
        <v>2005</v>
      </c>
      <c r="H14" s="28">
        <v>2006</v>
      </c>
      <c r="I14" s="28">
        <v>2007</v>
      </c>
      <c r="J14" s="28">
        <v>2008</v>
      </c>
      <c r="K14" s="28">
        <v>2009</v>
      </c>
      <c r="L14" s="28">
        <v>2010</v>
      </c>
    </row>
    <row r="15" spans="2:12" x14ac:dyDescent="0.3">
      <c r="B15" s="6" t="s">
        <v>2</v>
      </c>
      <c r="C15" s="6" t="s">
        <v>10</v>
      </c>
      <c r="D15" s="6" t="s">
        <v>10</v>
      </c>
      <c r="E15" s="6" t="s">
        <v>10</v>
      </c>
      <c r="F15" s="6" t="s">
        <v>10</v>
      </c>
      <c r="G15" s="6" t="s">
        <v>10</v>
      </c>
      <c r="H15" s="6" t="s">
        <v>10</v>
      </c>
      <c r="I15" s="6" t="s">
        <v>10</v>
      </c>
      <c r="J15" s="6" t="s">
        <v>10</v>
      </c>
      <c r="K15" s="6" t="s">
        <v>10</v>
      </c>
      <c r="L15" s="69" t="s">
        <v>1241</v>
      </c>
    </row>
    <row r="16" spans="2:12" x14ac:dyDescent="0.3">
      <c r="B16" s="6" t="s">
        <v>799</v>
      </c>
      <c r="C16" s="16">
        <v>28691</v>
      </c>
      <c r="D16" s="16">
        <v>15304</v>
      </c>
      <c r="E16" s="16">
        <v>30197</v>
      </c>
      <c r="F16" s="16">
        <v>11823</v>
      </c>
      <c r="G16" s="16">
        <v>29964</v>
      </c>
      <c r="H16" s="16">
        <v>4039</v>
      </c>
      <c r="I16" s="16">
        <v>1500</v>
      </c>
      <c r="J16" s="16"/>
      <c r="K16" s="50"/>
      <c r="L16" s="32">
        <v>76</v>
      </c>
    </row>
    <row r="17" spans="2:12" x14ac:dyDescent="0.3">
      <c r="B17" s="6" t="s">
        <v>122</v>
      </c>
      <c r="C17" s="16">
        <v>26722</v>
      </c>
      <c r="D17" s="16">
        <v>5656</v>
      </c>
      <c r="E17" s="16">
        <v>18000</v>
      </c>
      <c r="F17" s="16">
        <v>1500</v>
      </c>
      <c r="G17" s="16"/>
      <c r="H17" s="16">
        <v>2000</v>
      </c>
      <c r="I17" s="16">
        <v>2000</v>
      </c>
      <c r="J17" s="16">
        <v>1400</v>
      </c>
      <c r="K17" s="50">
        <v>600</v>
      </c>
      <c r="L17" s="32">
        <v>649</v>
      </c>
    </row>
    <row r="18" spans="2:12" x14ac:dyDescent="0.3">
      <c r="B18" s="6" t="s">
        <v>433</v>
      </c>
      <c r="C18" s="16">
        <v>500</v>
      </c>
      <c r="D18" s="16"/>
      <c r="E18" s="16"/>
      <c r="F18" s="16"/>
      <c r="G18" s="16"/>
      <c r="H18" s="16"/>
      <c r="I18" s="16"/>
      <c r="J18" s="16"/>
      <c r="K18" s="50"/>
      <c r="L18" s="69"/>
    </row>
    <row r="19" spans="2:12" x14ac:dyDescent="0.3">
      <c r="B19" s="6" t="s">
        <v>434</v>
      </c>
      <c r="C19" s="16"/>
      <c r="D19" s="16"/>
      <c r="E19" s="16"/>
      <c r="F19" s="16"/>
      <c r="G19" s="16"/>
      <c r="H19" s="16"/>
      <c r="I19" s="16"/>
      <c r="J19" s="16"/>
      <c r="K19" s="50"/>
      <c r="L19" s="69"/>
    </row>
    <row r="20" spans="2:12" x14ac:dyDescent="0.3">
      <c r="B20" s="6" t="s">
        <v>664</v>
      </c>
      <c r="C20" s="16"/>
      <c r="D20" s="16"/>
      <c r="E20" s="16"/>
      <c r="F20" s="16"/>
      <c r="G20" s="16"/>
      <c r="H20" s="16"/>
      <c r="I20" s="16"/>
      <c r="J20" s="16"/>
      <c r="K20" s="50">
        <v>100</v>
      </c>
      <c r="L20" s="69"/>
    </row>
    <row r="21" spans="2:12" x14ac:dyDescent="0.3">
      <c r="B21" s="6" t="s">
        <v>800</v>
      </c>
      <c r="C21" s="16">
        <v>135877</v>
      </c>
      <c r="D21" s="16">
        <v>87661</v>
      </c>
      <c r="E21" s="16">
        <v>113418</v>
      </c>
      <c r="F21" s="16">
        <v>95403</v>
      </c>
      <c r="G21" s="16">
        <v>42304</v>
      </c>
      <c r="H21" s="16">
        <v>87809</v>
      </c>
      <c r="I21" s="16">
        <v>27202</v>
      </c>
      <c r="J21" s="16">
        <v>85073</v>
      </c>
      <c r="K21" s="50">
        <v>32976</v>
      </c>
      <c r="L21" s="45">
        <v>37329</v>
      </c>
    </row>
    <row r="22" spans="2:12" x14ac:dyDescent="0.3">
      <c r="B22" s="6" t="s">
        <v>435</v>
      </c>
      <c r="C22" s="16">
        <v>1507</v>
      </c>
      <c r="D22" s="16">
        <v>1507</v>
      </c>
      <c r="E22" s="16">
        <v>2000</v>
      </c>
      <c r="F22" s="16"/>
      <c r="G22" s="16"/>
      <c r="H22" s="16"/>
      <c r="I22" s="16"/>
      <c r="J22" s="16"/>
      <c r="K22" s="50"/>
      <c r="L22" s="69"/>
    </row>
    <row r="23" spans="2:12" x14ac:dyDescent="0.3">
      <c r="B23" s="6" t="s">
        <v>1095</v>
      </c>
      <c r="C23" s="16"/>
      <c r="D23" s="16"/>
      <c r="E23" s="16"/>
      <c r="F23" s="16"/>
      <c r="G23" s="16"/>
      <c r="H23" s="16"/>
      <c r="I23" s="16"/>
      <c r="J23" s="16"/>
      <c r="K23" s="50"/>
      <c r="L23" s="45">
        <v>1206</v>
      </c>
    </row>
    <row r="24" spans="2:12" x14ac:dyDescent="0.3">
      <c r="B24" s="6" t="s">
        <v>436</v>
      </c>
      <c r="C24" s="16">
        <v>5198</v>
      </c>
      <c r="D24" s="16">
        <v>5198</v>
      </c>
      <c r="E24" s="16"/>
      <c r="F24" s="16">
        <v>7335</v>
      </c>
      <c r="G24" s="16">
        <v>151</v>
      </c>
      <c r="H24" s="16"/>
      <c r="I24" s="16"/>
      <c r="J24" s="16"/>
      <c r="K24" s="50"/>
      <c r="L24" s="69"/>
    </row>
    <row r="25" spans="2:12" x14ac:dyDescent="0.3">
      <c r="B25" s="6" t="s">
        <v>1096</v>
      </c>
      <c r="C25" s="16"/>
      <c r="D25" s="16"/>
      <c r="E25" s="16"/>
      <c r="F25" s="16"/>
      <c r="G25" s="16"/>
      <c r="H25" s="16"/>
      <c r="I25" s="16"/>
      <c r="J25" s="16"/>
      <c r="K25" s="50"/>
      <c r="L25" s="45">
        <v>5763</v>
      </c>
    </row>
    <row r="26" spans="2:12" x14ac:dyDescent="0.3">
      <c r="B26" s="6" t="s">
        <v>665</v>
      </c>
      <c r="C26" s="16"/>
      <c r="D26" s="16"/>
      <c r="E26" s="16"/>
      <c r="F26" s="16"/>
      <c r="G26" s="16"/>
      <c r="H26" s="16"/>
      <c r="I26" s="16"/>
      <c r="J26" s="16"/>
      <c r="K26" s="50">
        <v>68</v>
      </c>
      <c r="L26" s="69"/>
    </row>
    <row r="27" spans="2:12" x14ac:dyDescent="0.3">
      <c r="B27" s="6" t="s">
        <v>1017</v>
      </c>
      <c r="C27" s="16"/>
      <c r="D27" s="16"/>
      <c r="E27" s="16"/>
      <c r="F27" s="16"/>
      <c r="G27" s="16">
        <v>5000</v>
      </c>
      <c r="H27" s="16"/>
      <c r="I27" s="16"/>
      <c r="J27" s="16"/>
      <c r="K27" s="50"/>
      <c r="L27" s="69"/>
    </row>
    <row r="28" spans="2:12" x14ac:dyDescent="0.3">
      <c r="B28" s="6" t="s">
        <v>801</v>
      </c>
      <c r="C28" s="16">
        <v>277</v>
      </c>
      <c r="D28" s="16">
        <v>200</v>
      </c>
      <c r="E28" s="16">
        <v>350</v>
      </c>
      <c r="F28" s="16">
        <v>245</v>
      </c>
      <c r="G28" s="16">
        <v>120</v>
      </c>
      <c r="H28" s="16"/>
      <c r="I28" s="16">
        <v>25</v>
      </c>
      <c r="J28" s="16"/>
      <c r="K28" s="50"/>
      <c r="L28" s="69"/>
    </row>
    <row r="29" spans="2:12" x14ac:dyDescent="0.3">
      <c r="B29" s="6" t="s">
        <v>437</v>
      </c>
      <c r="C29" s="16">
        <v>8010</v>
      </c>
      <c r="D29" s="16"/>
      <c r="E29" s="16">
        <v>7000</v>
      </c>
      <c r="F29" s="16">
        <v>1000</v>
      </c>
      <c r="G29" s="16">
        <v>3300</v>
      </c>
      <c r="H29" s="16"/>
      <c r="I29" s="16"/>
      <c r="J29" s="16"/>
      <c r="K29" s="50">
        <v>3</v>
      </c>
      <c r="L29" s="69"/>
    </row>
    <row r="30" spans="2:12" x14ac:dyDescent="0.3">
      <c r="B30" s="6" t="s">
        <v>68</v>
      </c>
      <c r="C30" s="16"/>
      <c r="D30" s="16">
        <v>12996</v>
      </c>
      <c r="E30" s="16"/>
      <c r="F30" s="16"/>
      <c r="G30" s="16"/>
      <c r="H30" s="16"/>
      <c r="I30" s="16"/>
      <c r="J30" s="16"/>
      <c r="K30" s="50"/>
      <c r="L30" s="69"/>
    </row>
    <row r="31" spans="2:12" x14ac:dyDescent="0.3">
      <c r="B31" s="6" t="s">
        <v>1097</v>
      </c>
      <c r="C31" s="16"/>
      <c r="D31" s="16"/>
      <c r="E31" s="16"/>
      <c r="F31" s="16"/>
      <c r="G31" s="16"/>
      <c r="H31" s="16"/>
      <c r="I31" s="16"/>
      <c r="J31" s="16"/>
      <c r="K31" s="50"/>
      <c r="L31" s="45">
        <v>8899</v>
      </c>
    </row>
    <row r="32" spans="2:12" x14ac:dyDescent="0.3">
      <c r="B32" s="6" t="s">
        <v>123</v>
      </c>
      <c r="C32" s="16"/>
      <c r="D32" s="16">
        <v>1500</v>
      </c>
      <c r="E32" s="16"/>
      <c r="F32" s="16">
        <v>800</v>
      </c>
      <c r="G32" s="16"/>
      <c r="H32" s="16"/>
      <c r="I32" s="16"/>
      <c r="J32" s="16">
        <v>50</v>
      </c>
      <c r="K32" s="50"/>
      <c r="L32" s="45">
        <v>9570</v>
      </c>
    </row>
    <row r="33" spans="2:12" x14ac:dyDescent="0.3">
      <c r="B33" s="6" t="s">
        <v>438</v>
      </c>
      <c r="C33" s="16">
        <v>230</v>
      </c>
      <c r="D33" s="16">
        <v>210</v>
      </c>
      <c r="E33" s="16"/>
      <c r="F33" s="16"/>
      <c r="G33" s="16"/>
      <c r="H33" s="16"/>
      <c r="I33" s="16"/>
      <c r="J33" s="16"/>
      <c r="K33" s="50"/>
      <c r="L33" s="69"/>
    </row>
    <row r="34" spans="2:12" x14ac:dyDescent="0.3">
      <c r="B34" s="6" t="s">
        <v>439</v>
      </c>
      <c r="C34" s="16">
        <v>40</v>
      </c>
      <c r="D34" s="16"/>
      <c r="E34" s="16"/>
      <c r="F34" s="16"/>
      <c r="G34" s="16"/>
      <c r="H34" s="16"/>
      <c r="I34" s="16"/>
      <c r="J34" s="16"/>
      <c r="K34" s="50"/>
      <c r="L34" s="69"/>
    </row>
    <row r="35" spans="2:12" x14ac:dyDescent="0.3">
      <c r="B35" s="6" t="s">
        <v>973</v>
      </c>
      <c r="C35" s="16"/>
      <c r="D35" s="16"/>
      <c r="E35" s="16">
        <v>6175</v>
      </c>
      <c r="F35" s="16"/>
      <c r="G35" s="16">
        <v>70</v>
      </c>
      <c r="H35" s="16">
        <v>500</v>
      </c>
      <c r="I35" s="16"/>
      <c r="J35" s="16"/>
      <c r="K35" s="50"/>
      <c r="L35" s="69"/>
    </row>
    <row r="36" spans="2:12" x14ac:dyDescent="0.3">
      <c r="B36" s="6" t="s">
        <v>802</v>
      </c>
      <c r="C36" s="16">
        <v>3253</v>
      </c>
      <c r="D36" s="16">
        <v>3253</v>
      </c>
      <c r="E36" s="16"/>
      <c r="F36" s="16"/>
      <c r="G36" s="16"/>
      <c r="H36" s="16"/>
      <c r="I36" s="16"/>
      <c r="J36" s="16"/>
      <c r="K36" s="50"/>
      <c r="L36" s="69">
        <v>920</v>
      </c>
    </row>
    <row r="37" spans="2:12" x14ac:dyDescent="0.3">
      <c r="B37" s="6" t="s">
        <v>440</v>
      </c>
      <c r="C37" s="16">
        <v>10</v>
      </c>
      <c r="D37" s="16"/>
      <c r="E37" s="16"/>
      <c r="F37" s="16"/>
      <c r="G37" s="16"/>
      <c r="H37" s="16"/>
      <c r="I37" s="16"/>
      <c r="J37" s="16"/>
      <c r="K37" s="50"/>
      <c r="L37" s="69"/>
    </row>
    <row r="38" spans="2:12" x14ac:dyDescent="0.3">
      <c r="B38" s="6" t="s">
        <v>441</v>
      </c>
      <c r="C38" s="16">
        <v>1500</v>
      </c>
      <c r="D38" s="16"/>
      <c r="E38" s="16"/>
      <c r="F38" s="16"/>
      <c r="G38" s="16"/>
      <c r="H38" s="16"/>
      <c r="I38" s="16"/>
      <c r="J38" s="16"/>
      <c r="K38" s="50"/>
      <c r="L38" s="69"/>
    </row>
    <row r="39" spans="2:12" x14ac:dyDescent="0.3">
      <c r="B39" s="6" t="s">
        <v>803</v>
      </c>
      <c r="C39" s="16">
        <v>98539</v>
      </c>
      <c r="D39" s="16">
        <v>34871</v>
      </c>
      <c r="E39" s="16">
        <v>25500</v>
      </c>
      <c r="F39" s="16">
        <v>10100</v>
      </c>
      <c r="G39" s="16">
        <v>8992</v>
      </c>
      <c r="H39" s="16">
        <v>4030</v>
      </c>
      <c r="I39" s="16">
        <v>4180</v>
      </c>
      <c r="J39" s="16">
        <v>2010</v>
      </c>
      <c r="K39" s="50">
        <v>7803</v>
      </c>
      <c r="L39" s="45">
        <v>13265</v>
      </c>
    </row>
    <row r="40" spans="2:12" x14ac:dyDescent="0.3">
      <c r="B40" s="6" t="s">
        <v>804</v>
      </c>
      <c r="C40" s="16">
        <v>65586</v>
      </c>
      <c r="D40" s="16">
        <v>41368</v>
      </c>
      <c r="E40" s="16">
        <v>44454</v>
      </c>
      <c r="F40" s="16">
        <v>40104</v>
      </c>
      <c r="G40" s="16">
        <v>20460</v>
      </c>
      <c r="H40" s="16">
        <v>5000</v>
      </c>
      <c r="I40" s="16">
        <v>9500</v>
      </c>
      <c r="J40" s="16">
        <v>38745</v>
      </c>
      <c r="K40" s="50">
        <v>16178</v>
      </c>
      <c r="L40" s="45">
        <v>24370</v>
      </c>
    </row>
    <row r="41" spans="2:12" x14ac:dyDescent="0.3">
      <c r="B41" s="6" t="s">
        <v>442</v>
      </c>
      <c r="C41" s="16">
        <v>292</v>
      </c>
      <c r="D41" s="16"/>
      <c r="E41" s="16"/>
      <c r="F41" s="16"/>
      <c r="G41" s="16"/>
      <c r="H41" s="16"/>
      <c r="I41" s="16"/>
      <c r="J41" s="16"/>
      <c r="K41" s="50"/>
      <c r="L41" s="69"/>
    </row>
    <row r="42" spans="2:12" x14ac:dyDescent="0.3">
      <c r="B42" s="6" t="s">
        <v>443</v>
      </c>
      <c r="C42" s="16">
        <v>50</v>
      </c>
      <c r="D42" s="16"/>
      <c r="E42" s="16"/>
      <c r="F42" s="16"/>
      <c r="G42" s="16"/>
      <c r="H42" s="16"/>
      <c r="I42" s="16"/>
      <c r="J42" s="16"/>
      <c r="K42" s="50"/>
      <c r="L42" s="69"/>
    </row>
    <row r="43" spans="2:12" x14ac:dyDescent="0.3">
      <c r="B43" s="6" t="s">
        <v>1019</v>
      </c>
      <c r="C43" s="16"/>
      <c r="D43" s="16"/>
      <c r="E43" s="16"/>
      <c r="F43" s="16"/>
      <c r="G43" s="16">
        <v>2680</v>
      </c>
      <c r="H43" s="16">
        <v>804</v>
      </c>
      <c r="I43" s="16"/>
      <c r="J43" s="16"/>
      <c r="K43" s="50"/>
      <c r="L43" s="69"/>
    </row>
    <row r="44" spans="2:12" x14ac:dyDescent="0.3">
      <c r="B44" s="6" t="s">
        <v>666</v>
      </c>
      <c r="C44" s="16"/>
      <c r="D44" s="16"/>
      <c r="E44" s="16"/>
      <c r="F44" s="16"/>
      <c r="G44" s="16">
        <v>702</v>
      </c>
      <c r="H44" s="16"/>
      <c r="I44" s="16"/>
      <c r="J44" s="16"/>
      <c r="K44" s="50">
        <v>76</v>
      </c>
      <c r="L44" s="45">
        <v>3018</v>
      </c>
    </row>
    <row r="45" spans="2:12" x14ac:dyDescent="0.3">
      <c r="B45" s="6" t="s">
        <v>444</v>
      </c>
      <c r="C45" s="16">
        <v>33000</v>
      </c>
      <c r="D45" s="16">
        <v>8000</v>
      </c>
      <c r="E45" s="16">
        <v>11000</v>
      </c>
      <c r="F45" s="16"/>
      <c r="G45" s="16"/>
      <c r="H45" s="16"/>
      <c r="I45" s="16"/>
      <c r="J45" s="16"/>
      <c r="K45" s="50"/>
      <c r="L45" s="69"/>
    </row>
    <row r="46" spans="2:12" x14ac:dyDescent="0.3">
      <c r="B46" s="6" t="s">
        <v>805</v>
      </c>
      <c r="C46" s="16">
        <v>8634</v>
      </c>
      <c r="D46" s="16">
        <v>3755</v>
      </c>
      <c r="E46" s="16">
        <v>7650</v>
      </c>
      <c r="F46" s="16">
        <v>1630</v>
      </c>
      <c r="G46" s="16">
        <v>1100</v>
      </c>
      <c r="H46" s="16">
        <v>2005</v>
      </c>
      <c r="I46" s="16">
        <v>50</v>
      </c>
      <c r="J46" s="16">
        <v>1500</v>
      </c>
      <c r="K46" s="50">
        <v>383</v>
      </c>
      <c r="L46" s="69"/>
    </row>
    <row r="47" spans="2:12" x14ac:dyDescent="0.3">
      <c r="B47" s="6" t="s">
        <v>806</v>
      </c>
      <c r="C47" s="16">
        <v>140899</v>
      </c>
      <c r="D47" s="16">
        <v>129151</v>
      </c>
      <c r="E47" s="16">
        <v>94769</v>
      </c>
      <c r="F47" s="16">
        <v>98234</v>
      </c>
      <c r="G47" s="16">
        <v>57375</v>
      </c>
      <c r="H47" s="16">
        <v>52189</v>
      </c>
      <c r="I47" s="16">
        <v>53805</v>
      </c>
      <c r="J47" s="16">
        <f>126331+108</f>
        <v>126439</v>
      </c>
      <c r="K47" s="50">
        <v>35198</v>
      </c>
      <c r="L47" s="45">
        <v>26650</v>
      </c>
    </row>
    <row r="48" spans="2:12" x14ac:dyDescent="0.3">
      <c r="B48" s="6" t="s">
        <v>124</v>
      </c>
      <c r="C48" s="16">
        <v>25</v>
      </c>
      <c r="D48" s="16">
        <v>3540</v>
      </c>
      <c r="E48" s="16"/>
      <c r="F48" s="16"/>
      <c r="G48" s="16"/>
      <c r="H48" s="16"/>
      <c r="I48" s="16"/>
      <c r="J48" s="16">
        <v>200</v>
      </c>
      <c r="K48" s="50"/>
      <c r="L48" s="69"/>
    </row>
    <row r="49" spans="1:12" x14ac:dyDescent="0.3">
      <c r="B49" s="6" t="s">
        <v>125</v>
      </c>
      <c r="C49" s="16"/>
      <c r="D49" s="16"/>
      <c r="E49" s="16"/>
      <c r="F49" s="16"/>
      <c r="G49" s="16"/>
      <c r="H49" s="16"/>
      <c r="I49" s="16">
        <v>200</v>
      </c>
      <c r="J49" s="16">
        <v>200</v>
      </c>
      <c r="K49" s="50"/>
      <c r="L49" s="69">
        <v>200</v>
      </c>
    </row>
    <row r="50" spans="1:12" x14ac:dyDescent="0.3">
      <c r="B50" s="6" t="s">
        <v>1098</v>
      </c>
      <c r="C50" s="16"/>
      <c r="D50" s="16"/>
      <c r="E50" s="16"/>
      <c r="F50" s="16"/>
      <c r="G50" s="16"/>
      <c r="H50" s="16"/>
      <c r="I50" s="16"/>
      <c r="J50" s="16"/>
      <c r="K50" s="50"/>
      <c r="L50" s="95">
        <v>181500</v>
      </c>
    </row>
    <row r="51" spans="1:12" x14ac:dyDescent="0.3">
      <c r="B51" s="6" t="s">
        <v>1249</v>
      </c>
      <c r="C51" s="16"/>
      <c r="D51" s="16"/>
      <c r="E51" s="16"/>
      <c r="F51" s="16"/>
      <c r="G51" s="16"/>
      <c r="H51" s="16"/>
      <c r="I51" s="16"/>
      <c r="J51" s="16"/>
      <c r="K51" s="50"/>
      <c r="L51" s="95">
        <v>132000</v>
      </c>
    </row>
    <row r="52" spans="1:12" x14ac:dyDescent="0.3">
      <c r="B52" s="6" t="s">
        <v>445</v>
      </c>
      <c r="C52" s="16">
        <v>5229</v>
      </c>
      <c r="D52" s="16"/>
      <c r="E52" s="16"/>
      <c r="F52" s="16"/>
      <c r="G52" s="16"/>
      <c r="H52" s="16"/>
      <c r="I52" s="16"/>
      <c r="J52" s="16"/>
      <c r="K52" s="50"/>
      <c r="L52" s="69"/>
    </row>
    <row r="53" spans="1:12" x14ac:dyDescent="0.3">
      <c r="B53" s="6" t="s">
        <v>1020</v>
      </c>
      <c r="C53" s="16"/>
      <c r="D53" s="16"/>
      <c r="E53" s="16"/>
      <c r="F53" s="16">
        <v>2570</v>
      </c>
      <c r="G53" s="16">
        <v>59</v>
      </c>
      <c r="H53" s="16">
        <v>1954</v>
      </c>
      <c r="I53" s="16"/>
      <c r="J53" s="16"/>
      <c r="K53" s="50"/>
      <c r="L53" s="45">
        <v>4431</v>
      </c>
    </row>
    <row r="54" spans="1:12" x14ac:dyDescent="0.3">
      <c r="B54" s="6" t="s">
        <v>446</v>
      </c>
      <c r="C54" s="16">
        <v>12265</v>
      </c>
      <c r="D54" s="16"/>
      <c r="E54" s="16"/>
      <c r="F54" s="16"/>
      <c r="G54" s="16"/>
      <c r="H54" s="16"/>
      <c r="I54" s="16"/>
      <c r="J54" s="16"/>
      <c r="K54" s="50"/>
      <c r="L54" s="69"/>
    </row>
    <row r="55" spans="1:12" x14ac:dyDescent="0.3">
      <c r="B55" s="6" t="s">
        <v>447</v>
      </c>
      <c r="C55" s="16">
        <v>10</v>
      </c>
      <c r="D55" s="16">
        <v>130</v>
      </c>
      <c r="E55" s="16">
        <v>114</v>
      </c>
      <c r="F55" s="16"/>
      <c r="G55" s="16"/>
      <c r="H55" s="16"/>
      <c r="I55" s="16"/>
      <c r="J55" s="16"/>
      <c r="K55" s="50">
        <v>3</v>
      </c>
      <c r="L55" s="69"/>
    </row>
    <row r="56" spans="1:12" x14ac:dyDescent="0.3">
      <c r="B56" s="6" t="s">
        <v>448</v>
      </c>
      <c r="C56" s="16">
        <v>10</v>
      </c>
      <c r="D56" s="16"/>
      <c r="E56" s="16"/>
      <c r="F56" s="16"/>
      <c r="G56" s="16"/>
      <c r="H56" s="16"/>
      <c r="I56" s="16"/>
      <c r="J56" s="16"/>
      <c r="K56" s="50">
        <v>1</v>
      </c>
      <c r="L56" s="69"/>
    </row>
    <row r="57" spans="1:12" x14ac:dyDescent="0.3">
      <c r="B57" s="6" t="s">
        <v>1021</v>
      </c>
      <c r="C57" s="16"/>
      <c r="D57" s="16"/>
      <c r="E57" s="16"/>
      <c r="F57" s="16"/>
      <c r="G57" s="16">
        <v>3536</v>
      </c>
      <c r="H57" s="16"/>
      <c r="I57" s="16"/>
      <c r="J57" s="16"/>
      <c r="K57" s="50"/>
      <c r="L57" s="69"/>
    </row>
    <row r="58" spans="1:12" x14ac:dyDescent="0.3">
      <c r="B58" s="6" t="s">
        <v>1094</v>
      </c>
      <c r="C58" s="16"/>
      <c r="D58" s="16"/>
      <c r="E58" s="16"/>
      <c r="F58" s="16"/>
      <c r="G58" s="16"/>
      <c r="H58" s="16"/>
      <c r="I58" s="16"/>
      <c r="J58" s="16"/>
      <c r="K58" s="50"/>
      <c r="L58" s="45">
        <v>7280</v>
      </c>
    </row>
    <row r="59" spans="1:12" x14ac:dyDescent="0.3">
      <c r="B59" s="6" t="s">
        <v>449</v>
      </c>
      <c r="C59" s="16">
        <v>1308</v>
      </c>
      <c r="D59" s="16"/>
      <c r="E59" s="16">
        <v>21</v>
      </c>
      <c r="F59" s="16">
        <v>1556</v>
      </c>
      <c r="G59" s="16"/>
      <c r="H59" s="16"/>
      <c r="I59" s="16"/>
      <c r="J59" s="16"/>
      <c r="K59" s="50"/>
      <c r="L59" s="69"/>
    </row>
    <row r="60" spans="1:12" s="94" customFormat="1" x14ac:dyDescent="0.3">
      <c r="B60" s="6" t="s">
        <v>1252</v>
      </c>
      <c r="C60" s="92"/>
      <c r="D60" s="92"/>
      <c r="E60" s="92"/>
      <c r="F60" s="92"/>
      <c r="G60" s="92"/>
      <c r="H60" s="92"/>
      <c r="I60" s="92"/>
      <c r="J60" s="92"/>
      <c r="K60" s="93"/>
      <c r="L60" s="95">
        <v>4307</v>
      </c>
    </row>
    <row r="61" spans="1:12" x14ac:dyDescent="0.3">
      <c r="B61" s="6" t="s">
        <v>807</v>
      </c>
      <c r="C61" s="16">
        <v>36967</v>
      </c>
      <c r="D61" s="16">
        <v>14727</v>
      </c>
      <c r="E61" s="16">
        <v>17900</v>
      </c>
      <c r="F61" s="16">
        <v>9940</v>
      </c>
      <c r="G61" s="16">
        <v>13480</v>
      </c>
      <c r="H61" s="16">
        <v>2000</v>
      </c>
      <c r="I61" s="16"/>
      <c r="J61" s="16"/>
      <c r="K61" s="50">
        <v>250</v>
      </c>
      <c r="L61" s="32">
        <v>10</v>
      </c>
    </row>
    <row r="62" spans="1:12" x14ac:dyDescent="0.3">
      <c r="B62" s="6" t="s">
        <v>974</v>
      </c>
      <c r="C62" s="16"/>
      <c r="D62" s="16"/>
      <c r="E62" s="16">
        <v>3409</v>
      </c>
      <c r="F62" s="16"/>
      <c r="G62" s="16">
        <v>1602</v>
      </c>
      <c r="H62" s="16">
        <v>160</v>
      </c>
      <c r="I62" s="16"/>
      <c r="J62" s="16"/>
      <c r="K62" s="50"/>
      <c r="L62" s="69"/>
    </row>
    <row r="63" spans="1:12" x14ac:dyDescent="0.3">
      <c r="A63" s="37"/>
      <c r="B63" s="6" t="s">
        <v>126</v>
      </c>
      <c r="C63" s="16">
        <v>8000</v>
      </c>
      <c r="D63" s="16">
        <v>6200</v>
      </c>
      <c r="E63" s="16">
        <v>4100</v>
      </c>
      <c r="F63" s="16">
        <v>17700</v>
      </c>
      <c r="G63" s="16">
        <v>1200</v>
      </c>
      <c r="H63" s="16">
        <v>1005</v>
      </c>
      <c r="I63" s="16">
        <v>1710</v>
      </c>
      <c r="J63" s="16">
        <v>3700</v>
      </c>
      <c r="K63" s="50">
        <v>30</v>
      </c>
      <c r="L63" s="45">
        <v>2080</v>
      </c>
    </row>
    <row r="64" spans="1:12" x14ac:dyDescent="0.3">
      <c r="B64" s="6" t="s">
        <v>450</v>
      </c>
      <c r="C64" s="16">
        <v>3528</v>
      </c>
      <c r="D64" s="16"/>
      <c r="E64" s="16"/>
      <c r="F64" s="16"/>
      <c r="G64" s="16"/>
      <c r="H64" s="16"/>
      <c r="I64" s="16"/>
      <c r="J64" s="16"/>
      <c r="K64" s="50"/>
      <c r="L64" s="69"/>
    </row>
    <row r="65" spans="2:12" x14ac:dyDescent="0.3">
      <c r="B65" s="6" t="s">
        <v>451</v>
      </c>
      <c r="C65" s="16">
        <v>6447</v>
      </c>
      <c r="D65" s="16">
        <v>3391</v>
      </c>
      <c r="E65" s="16">
        <v>3374</v>
      </c>
      <c r="F65" s="16"/>
      <c r="G65" s="16"/>
      <c r="H65" s="16"/>
      <c r="I65" s="16"/>
      <c r="J65" s="16"/>
      <c r="K65" s="50"/>
      <c r="L65" s="69"/>
    </row>
    <row r="66" spans="2:12" x14ac:dyDescent="0.3">
      <c r="B66" s="6" t="s">
        <v>127</v>
      </c>
      <c r="C66" s="16">
        <v>9550</v>
      </c>
      <c r="D66" s="16">
        <v>4200</v>
      </c>
      <c r="E66" s="16">
        <v>3315</v>
      </c>
      <c r="F66" s="16"/>
      <c r="G66" s="16"/>
      <c r="H66" s="16"/>
      <c r="I66" s="16"/>
      <c r="J66" s="16">
        <v>170</v>
      </c>
      <c r="K66" s="50"/>
      <c r="L66" s="95">
        <v>940</v>
      </c>
    </row>
    <row r="67" spans="2:12" x14ac:dyDescent="0.3">
      <c r="B67" s="6" t="s">
        <v>808</v>
      </c>
      <c r="C67" s="16">
        <v>24392</v>
      </c>
      <c r="D67" s="16">
        <v>12500</v>
      </c>
      <c r="E67" s="16">
        <v>19359</v>
      </c>
      <c r="F67" s="16">
        <v>12134</v>
      </c>
      <c r="G67" s="16">
        <v>7624</v>
      </c>
      <c r="H67" s="16">
        <v>11208</v>
      </c>
      <c r="I67" s="16">
        <v>18566</v>
      </c>
      <c r="J67" s="16">
        <v>5970</v>
      </c>
      <c r="K67" s="50">
        <v>2390</v>
      </c>
      <c r="L67" s="45">
        <v>8000</v>
      </c>
    </row>
    <row r="68" spans="2:12" x14ac:dyDescent="0.3">
      <c r="B68" s="6" t="s">
        <v>809</v>
      </c>
      <c r="C68" s="16">
        <v>23930</v>
      </c>
      <c r="D68" s="16">
        <v>24841</v>
      </c>
      <c r="E68" s="16">
        <v>23170</v>
      </c>
      <c r="F68" s="16">
        <v>14650</v>
      </c>
      <c r="G68" s="16">
        <v>5600</v>
      </c>
      <c r="H68" s="16">
        <v>8450</v>
      </c>
      <c r="I68" s="16">
        <v>5090</v>
      </c>
      <c r="J68" s="16">
        <v>4220</v>
      </c>
      <c r="K68" s="50">
        <v>3310</v>
      </c>
      <c r="L68" s="95">
        <v>3840</v>
      </c>
    </row>
    <row r="69" spans="2:12" x14ac:dyDescent="0.3">
      <c r="B69" s="6" t="s">
        <v>810</v>
      </c>
      <c r="C69" s="16">
        <v>6472</v>
      </c>
      <c r="D69" s="16">
        <v>308</v>
      </c>
      <c r="E69" s="16">
        <v>2250</v>
      </c>
      <c r="F69" s="16">
        <v>200</v>
      </c>
      <c r="G69" s="16">
        <v>5150</v>
      </c>
      <c r="H69" s="16"/>
      <c r="I69" s="16">
        <v>20</v>
      </c>
      <c r="J69" s="16"/>
      <c r="K69" s="50">
        <v>3</v>
      </c>
      <c r="L69" s="69"/>
    </row>
    <row r="70" spans="2:12" x14ac:dyDescent="0.3">
      <c r="B70" s="6" t="s">
        <v>958</v>
      </c>
      <c r="C70" s="16">
        <v>8746</v>
      </c>
      <c r="D70" s="16">
        <v>3230</v>
      </c>
      <c r="E70" s="16">
        <v>2000</v>
      </c>
      <c r="F70" s="16"/>
      <c r="G70" s="16"/>
      <c r="H70" s="16"/>
      <c r="I70" s="16"/>
      <c r="J70" s="16"/>
      <c r="K70" s="50"/>
      <c r="L70" s="69"/>
    </row>
    <row r="71" spans="2:12" x14ac:dyDescent="0.3">
      <c r="B71" s="6" t="s">
        <v>452</v>
      </c>
      <c r="C71" s="16">
        <v>8</v>
      </c>
      <c r="D71" s="16"/>
      <c r="E71" s="16"/>
      <c r="F71" s="16"/>
      <c r="G71" s="16"/>
      <c r="H71" s="16"/>
      <c r="I71" s="16"/>
      <c r="J71" s="16"/>
      <c r="K71" s="50"/>
      <c r="L71" s="69"/>
    </row>
    <row r="72" spans="2:12" x14ac:dyDescent="0.3">
      <c r="B72" s="6" t="s">
        <v>957</v>
      </c>
      <c r="C72" s="16"/>
      <c r="D72" s="16">
        <v>127310</v>
      </c>
      <c r="E72" s="16">
        <v>150338</v>
      </c>
      <c r="F72" s="16">
        <v>162777</v>
      </c>
      <c r="G72" s="16">
        <v>100962</v>
      </c>
      <c r="H72" s="16">
        <v>163578</v>
      </c>
      <c r="I72" s="16">
        <v>1711005</v>
      </c>
      <c r="J72" s="16">
        <v>198193</v>
      </c>
      <c r="K72" s="50">
        <v>106077</v>
      </c>
      <c r="L72" s="95">
        <v>125480</v>
      </c>
    </row>
    <row r="73" spans="2:12" x14ac:dyDescent="0.3">
      <c r="B73" s="6" t="s">
        <v>811</v>
      </c>
      <c r="C73" s="16">
        <v>12040</v>
      </c>
      <c r="D73" s="16"/>
      <c r="E73" s="16"/>
      <c r="F73" s="16"/>
      <c r="G73" s="16"/>
      <c r="H73" s="16"/>
      <c r="I73" s="16"/>
      <c r="J73" s="16"/>
      <c r="K73" s="50"/>
      <c r="L73" s="69"/>
    </row>
    <row r="74" spans="2:12" x14ac:dyDescent="0.3">
      <c r="B74" s="6" t="s">
        <v>812</v>
      </c>
      <c r="C74" s="16">
        <v>13000</v>
      </c>
      <c r="D74" s="16"/>
      <c r="E74" s="16"/>
      <c r="F74" s="16"/>
      <c r="G74" s="16"/>
      <c r="H74" s="16"/>
      <c r="I74" s="16"/>
      <c r="J74" s="16"/>
      <c r="K74" s="50"/>
      <c r="L74" s="69"/>
    </row>
    <row r="75" spans="2:12" x14ac:dyDescent="0.3">
      <c r="B75" s="6" t="s">
        <v>813</v>
      </c>
      <c r="C75" s="16">
        <v>40</v>
      </c>
      <c r="D75" s="16"/>
      <c r="E75" s="16"/>
      <c r="F75" s="16"/>
      <c r="G75" s="16"/>
      <c r="H75" s="16"/>
      <c r="I75" s="16"/>
      <c r="J75" s="16"/>
      <c r="K75" s="50"/>
      <c r="L75" s="69"/>
    </row>
    <row r="76" spans="2:12" x14ac:dyDescent="0.3">
      <c r="B76" s="6" t="s">
        <v>453</v>
      </c>
      <c r="C76" s="16">
        <v>40</v>
      </c>
      <c r="D76" s="16"/>
      <c r="E76" s="16"/>
      <c r="F76" s="16"/>
      <c r="G76" s="16"/>
      <c r="H76" s="16"/>
      <c r="I76" s="16"/>
      <c r="J76" s="16"/>
      <c r="K76" s="50">
        <v>6</v>
      </c>
      <c r="L76" s="69"/>
    </row>
    <row r="77" spans="2:12" x14ac:dyDescent="0.3">
      <c r="B77" s="6" t="s">
        <v>667</v>
      </c>
      <c r="C77" s="16"/>
      <c r="D77" s="16"/>
      <c r="E77" s="16"/>
      <c r="F77" s="16"/>
      <c r="G77" s="16"/>
      <c r="H77" s="16"/>
      <c r="I77" s="16"/>
      <c r="J77" s="16"/>
      <c r="K77" s="50">
        <v>3</v>
      </c>
      <c r="L77" s="69"/>
    </row>
    <row r="78" spans="2:12" x14ac:dyDescent="0.3">
      <c r="B78" s="6" t="s">
        <v>668</v>
      </c>
      <c r="C78" s="16"/>
      <c r="D78" s="16"/>
      <c r="E78" s="16"/>
      <c r="F78" s="16"/>
      <c r="G78" s="16"/>
      <c r="H78" s="16"/>
      <c r="I78" s="16"/>
      <c r="J78" s="16"/>
      <c r="K78" s="50">
        <v>4</v>
      </c>
      <c r="L78" s="69"/>
    </row>
    <row r="79" spans="2:12" x14ac:dyDescent="0.3">
      <c r="B79" s="6" t="s">
        <v>669</v>
      </c>
      <c r="C79" s="16"/>
      <c r="D79" s="16"/>
      <c r="E79" s="16"/>
      <c r="F79" s="16"/>
      <c r="G79" s="16"/>
      <c r="H79" s="16"/>
      <c r="I79" s="16"/>
      <c r="J79" s="16"/>
      <c r="K79" s="50">
        <v>2</v>
      </c>
      <c r="L79" s="69"/>
    </row>
    <row r="80" spans="2:12" x14ac:dyDescent="0.3">
      <c r="B80" s="6" t="s">
        <v>670</v>
      </c>
      <c r="C80" s="16"/>
      <c r="D80" s="16"/>
      <c r="E80" s="16"/>
      <c r="F80" s="16"/>
      <c r="G80" s="16"/>
      <c r="H80" s="16"/>
      <c r="I80" s="16"/>
      <c r="J80" s="16"/>
      <c r="K80" s="50">
        <v>3</v>
      </c>
      <c r="L80" s="69"/>
    </row>
    <row r="81" spans="2:12" x14ac:dyDescent="0.3">
      <c r="B81" s="6" t="s">
        <v>671</v>
      </c>
      <c r="C81" s="16"/>
      <c r="D81" s="16"/>
      <c r="E81" s="16"/>
      <c r="F81" s="16"/>
      <c r="G81" s="16"/>
      <c r="H81" s="16"/>
      <c r="I81" s="16"/>
      <c r="J81" s="16"/>
      <c r="K81" s="50">
        <v>4</v>
      </c>
      <c r="L81" s="69"/>
    </row>
    <row r="82" spans="2:12" x14ac:dyDescent="0.3">
      <c r="B82" s="6" t="s">
        <v>814</v>
      </c>
      <c r="C82" s="16"/>
      <c r="D82" s="16"/>
      <c r="E82" s="16"/>
      <c r="F82" s="16"/>
      <c r="G82" s="16"/>
      <c r="H82" s="16"/>
      <c r="I82" s="16"/>
      <c r="J82" s="16"/>
      <c r="K82" s="50">
        <v>6</v>
      </c>
      <c r="L82" s="69"/>
    </row>
    <row r="83" spans="2:12" x14ac:dyDescent="0.3">
      <c r="B83" s="6" t="s">
        <v>815</v>
      </c>
      <c r="C83" s="16">
        <v>806</v>
      </c>
      <c r="D83" s="16">
        <v>796</v>
      </c>
      <c r="E83" s="16"/>
      <c r="F83" s="16"/>
      <c r="G83" s="16"/>
      <c r="H83" s="16"/>
      <c r="I83" s="16"/>
      <c r="J83" s="16"/>
      <c r="K83" s="50">
        <v>3</v>
      </c>
      <c r="L83" s="69"/>
    </row>
    <row r="84" spans="2:12" x14ac:dyDescent="0.3">
      <c r="B84" s="6" t="s">
        <v>454</v>
      </c>
      <c r="C84" s="16">
        <v>2350</v>
      </c>
      <c r="D84" s="16"/>
      <c r="E84" s="16"/>
      <c r="F84" s="16"/>
      <c r="G84" s="16"/>
      <c r="H84" s="16"/>
      <c r="I84" s="16"/>
      <c r="J84" s="16"/>
      <c r="K84" s="50"/>
      <c r="L84" s="69"/>
    </row>
    <row r="85" spans="2:12" x14ac:dyDescent="0.3">
      <c r="B85" s="6" t="s">
        <v>1099</v>
      </c>
      <c r="C85" s="16"/>
      <c r="D85" s="16"/>
      <c r="E85" s="16"/>
      <c r="F85" s="16"/>
      <c r="G85" s="16"/>
      <c r="H85" s="16"/>
      <c r="I85" s="16"/>
      <c r="J85" s="16"/>
      <c r="K85" s="50"/>
      <c r="L85" s="45">
        <v>9550</v>
      </c>
    </row>
    <row r="86" spans="2:12" ht="16.5" x14ac:dyDescent="0.35">
      <c r="B86" s="5" t="s">
        <v>10</v>
      </c>
      <c r="C86" s="33">
        <f t="shared" ref="C86:K86" si="1">SUM(C16:C85)</f>
        <v>733978</v>
      </c>
      <c r="D86" s="33">
        <f t="shared" si="1"/>
        <v>551803</v>
      </c>
      <c r="E86" s="33">
        <f t="shared" si="1"/>
        <v>589863</v>
      </c>
      <c r="F86" s="33">
        <f t="shared" si="1"/>
        <v>489701</v>
      </c>
      <c r="G86" s="33">
        <f t="shared" si="1"/>
        <v>311431</v>
      </c>
      <c r="H86" s="33">
        <f t="shared" si="1"/>
        <v>346731</v>
      </c>
      <c r="I86" s="33">
        <f t="shared" si="1"/>
        <v>1834853</v>
      </c>
      <c r="J86" s="33">
        <f t="shared" si="1"/>
        <v>467870</v>
      </c>
      <c r="K86" s="33">
        <f t="shared" si="1"/>
        <v>205480</v>
      </c>
      <c r="L86" s="70">
        <v>1070567</v>
      </c>
    </row>
    <row r="88" spans="2:12" x14ac:dyDescent="0.3">
      <c r="L88" s="37"/>
    </row>
  </sheetData>
  <phoneticPr fontId="2" type="noConversion"/>
  <pageMargins left="0.25" right="0.17" top="0.18" bottom="0.17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2"/>
  <sheetViews>
    <sheetView topLeftCell="A10" zoomScale="90" workbookViewId="0">
      <selection activeCell="L40" sqref="L40"/>
    </sheetView>
  </sheetViews>
  <sheetFormatPr baseColWidth="10" defaultRowHeight="12.75" x14ac:dyDescent="0.2"/>
  <cols>
    <col min="1" max="1" width="4.5703125" customWidth="1"/>
    <col min="2" max="2" width="23.42578125" style="10" customWidth="1"/>
    <col min="3" max="8" width="11.7109375" style="10" customWidth="1"/>
    <col min="9" max="11" width="11.7109375" customWidth="1"/>
  </cols>
  <sheetData>
    <row r="2" spans="2:12" ht="16.5" x14ac:dyDescent="0.35">
      <c r="B2" s="3" t="s">
        <v>137</v>
      </c>
      <c r="C2" s="3"/>
      <c r="D2" s="3"/>
      <c r="E2" s="3"/>
      <c r="F2" s="3"/>
      <c r="G2" s="3"/>
      <c r="H2" s="3"/>
    </row>
    <row r="3" spans="2:12" ht="16.5" x14ac:dyDescent="0.35">
      <c r="B3" s="4" t="s">
        <v>138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ht="15" x14ac:dyDescent="0.3">
      <c r="B5" s="6" t="s">
        <v>458</v>
      </c>
      <c r="C5" s="16">
        <v>1780</v>
      </c>
      <c r="D5" s="16"/>
      <c r="E5" s="16"/>
      <c r="F5" s="16">
        <v>5208</v>
      </c>
      <c r="G5" s="16"/>
      <c r="H5" s="16"/>
      <c r="I5" s="16"/>
      <c r="J5" s="16"/>
      <c r="K5" s="50"/>
      <c r="L5" s="69"/>
    </row>
    <row r="6" spans="2:12" ht="15" x14ac:dyDescent="0.3">
      <c r="B6" s="6" t="s">
        <v>816</v>
      </c>
      <c r="C6" s="16">
        <v>49817</v>
      </c>
      <c r="D6" s="16">
        <v>51538</v>
      </c>
      <c r="E6" s="16">
        <v>53662</v>
      </c>
      <c r="F6" s="16">
        <v>81900</v>
      </c>
      <c r="G6" s="16">
        <v>44151</v>
      </c>
      <c r="H6" s="16">
        <v>37156</v>
      </c>
      <c r="I6" s="16">
        <v>11096</v>
      </c>
      <c r="J6" s="16">
        <v>17500</v>
      </c>
      <c r="K6" s="16">
        <v>45760</v>
      </c>
      <c r="L6" s="45">
        <v>17200</v>
      </c>
    </row>
    <row r="7" spans="2:12" ht="15" x14ac:dyDescent="0.3">
      <c r="B7" s="6" t="s">
        <v>817</v>
      </c>
      <c r="C7" s="16">
        <v>29274</v>
      </c>
      <c r="D7" s="16">
        <v>26121</v>
      </c>
      <c r="E7" s="16">
        <v>33493</v>
      </c>
      <c r="F7" s="16">
        <v>60771</v>
      </c>
      <c r="G7" s="16">
        <v>49164</v>
      </c>
      <c r="H7" s="16">
        <v>49051</v>
      </c>
      <c r="I7" s="16">
        <v>9241</v>
      </c>
      <c r="J7" s="16">
        <v>51310</v>
      </c>
      <c r="K7" s="16">
        <v>46102</v>
      </c>
      <c r="L7" s="95">
        <v>20018</v>
      </c>
    </row>
    <row r="8" spans="2:12" ht="15" x14ac:dyDescent="0.3">
      <c r="B8" s="6" t="s">
        <v>459</v>
      </c>
      <c r="C8" s="16">
        <v>4329</v>
      </c>
      <c r="D8" s="16"/>
      <c r="E8" s="16"/>
      <c r="F8" s="16"/>
      <c r="G8" s="16"/>
      <c r="H8" s="16"/>
      <c r="I8" s="16"/>
      <c r="J8" s="16"/>
      <c r="K8" s="16"/>
      <c r="L8" s="69"/>
    </row>
    <row r="9" spans="2:12" ht="15" x14ac:dyDescent="0.3">
      <c r="B9" s="6" t="s">
        <v>959</v>
      </c>
      <c r="C9" s="16">
        <v>147</v>
      </c>
      <c r="D9" s="16"/>
      <c r="E9" s="16"/>
      <c r="F9" s="16"/>
      <c r="G9" s="16"/>
      <c r="H9" s="16"/>
      <c r="I9" s="16"/>
      <c r="J9" s="16"/>
      <c r="K9" s="16"/>
      <c r="L9" s="69"/>
    </row>
    <row r="10" spans="2:12" ht="15" x14ac:dyDescent="0.3">
      <c r="B10" s="6" t="s">
        <v>139</v>
      </c>
      <c r="C10" s="16">
        <v>2362</v>
      </c>
      <c r="D10" s="16"/>
      <c r="E10" s="16"/>
      <c r="F10" s="16"/>
      <c r="G10" s="16"/>
      <c r="H10" s="16">
        <v>964</v>
      </c>
      <c r="I10" s="16">
        <v>5133</v>
      </c>
      <c r="J10" s="16">
        <v>964</v>
      </c>
      <c r="K10" s="16"/>
      <c r="L10" s="69"/>
    </row>
    <row r="11" spans="2:12" ht="15" x14ac:dyDescent="0.3">
      <c r="B11" s="6" t="s">
        <v>460</v>
      </c>
      <c r="C11" s="16">
        <v>4</v>
      </c>
      <c r="D11" s="16"/>
      <c r="E11" s="16">
        <v>2000</v>
      </c>
      <c r="F11" s="16"/>
      <c r="G11" s="16"/>
      <c r="H11" s="16"/>
      <c r="I11" s="16"/>
      <c r="J11" s="16"/>
      <c r="K11" s="16">
        <v>2</v>
      </c>
      <c r="L11" s="69"/>
    </row>
    <row r="12" spans="2:12" ht="15" x14ac:dyDescent="0.3">
      <c r="B12" s="6" t="s">
        <v>461</v>
      </c>
      <c r="C12" s="16">
        <v>3152</v>
      </c>
      <c r="D12" s="16">
        <v>1150</v>
      </c>
      <c r="E12" s="16"/>
      <c r="F12" s="16"/>
      <c r="G12" s="16"/>
      <c r="H12" s="16"/>
      <c r="I12" s="16"/>
      <c r="J12" s="16"/>
      <c r="K12" s="16"/>
      <c r="L12" s="69"/>
    </row>
    <row r="13" spans="2:12" ht="15" x14ac:dyDescent="0.3">
      <c r="B13" s="6" t="s">
        <v>462</v>
      </c>
      <c r="C13" s="16">
        <v>44</v>
      </c>
      <c r="D13" s="16"/>
      <c r="E13" s="16"/>
      <c r="F13" s="16"/>
      <c r="G13" s="16"/>
      <c r="H13" s="16"/>
      <c r="I13" s="16"/>
      <c r="J13" s="16"/>
      <c r="K13" s="16"/>
      <c r="L13" s="69"/>
    </row>
    <row r="14" spans="2:12" ht="15" x14ac:dyDescent="0.3">
      <c r="B14" s="6" t="s">
        <v>140</v>
      </c>
      <c r="C14" s="16">
        <v>39</v>
      </c>
      <c r="D14" s="16"/>
      <c r="E14" s="16"/>
      <c r="F14" s="16"/>
      <c r="G14" s="16">
        <v>375</v>
      </c>
      <c r="H14" s="16">
        <v>2714</v>
      </c>
      <c r="I14" s="16">
        <v>0</v>
      </c>
      <c r="J14" s="16">
        <v>2714</v>
      </c>
      <c r="K14" s="16"/>
      <c r="L14" s="69"/>
    </row>
    <row r="15" spans="2:12" ht="15" x14ac:dyDescent="0.3">
      <c r="B15" s="6" t="s">
        <v>463</v>
      </c>
      <c r="C15" s="16">
        <v>4045</v>
      </c>
      <c r="D15" s="16"/>
      <c r="E15" s="16"/>
      <c r="F15" s="16">
        <v>3294</v>
      </c>
      <c r="G15" s="16"/>
      <c r="H15" s="16"/>
      <c r="I15" s="16"/>
      <c r="J15" s="16"/>
      <c r="K15" s="16"/>
      <c r="L15" s="69"/>
    </row>
    <row r="16" spans="2:12" ht="15" x14ac:dyDescent="0.3">
      <c r="B16" s="6" t="s">
        <v>464</v>
      </c>
      <c r="C16" s="16">
        <v>12466</v>
      </c>
      <c r="D16" s="16">
        <v>8350</v>
      </c>
      <c r="E16" s="16">
        <v>8307</v>
      </c>
      <c r="F16" s="16">
        <v>7000</v>
      </c>
      <c r="G16" s="16"/>
      <c r="H16" s="16"/>
      <c r="I16" s="16"/>
      <c r="J16" s="16"/>
      <c r="K16" s="16"/>
      <c r="L16" s="69"/>
    </row>
    <row r="17" spans="2:12" ht="15" x14ac:dyDescent="0.3">
      <c r="B17" s="6" t="s">
        <v>672</v>
      </c>
      <c r="C17" s="16"/>
      <c r="D17" s="16"/>
      <c r="E17" s="16"/>
      <c r="F17" s="16"/>
      <c r="G17" s="16"/>
      <c r="H17" s="16"/>
      <c r="I17" s="16"/>
      <c r="J17" s="16"/>
      <c r="K17" s="16">
        <v>3</v>
      </c>
      <c r="L17" s="69"/>
    </row>
    <row r="18" spans="2:12" ht="15" x14ac:dyDescent="0.3">
      <c r="B18" s="6" t="s">
        <v>818</v>
      </c>
      <c r="C18" s="16">
        <v>3950</v>
      </c>
      <c r="D18" s="16">
        <v>2205</v>
      </c>
      <c r="E18" s="16">
        <v>3500</v>
      </c>
      <c r="F18" s="16">
        <v>19100</v>
      </c>
      <c r="G18" s="16">
        <v>5009</v>
      </c>
      <c r="H18" s="16">
        <v>7200</v>
      </c>
      <c r="I18" s="16">
        <v>2651</v>
      </c>
      <c r="J18" s="16">
        <v>7702</v>
      </c>
      <c r="K18" s="16">
        <v>3240</v>
      </c>
      <c r="L18" s="97">
        <v>711</v>
      </c>
    </row>
    <row r="19" spans="2:12" ht="15" x14ac:dyDescent="0.3">
      <c r="B19" s="6" t="s">
        <v>819</v>
      </c>
      <c r="C19" s="16">
        <v>34820</v>
      </c>
      <c r="D19" s="16">
        <v>20487</v>
      </c>
      <c r="E19" s="16">
        <v>20100</v>
      </c>
      <c r="F19" s="16">
        <v>8000</v>
      </c>
      <c r="G19" s="16">
        <v>14500</v>
      </c>
      <c r="H19" s="16">
        <v>4000</v>
      </c>
      <c r="I19" s="16">
        <v>5150</v>
      </c>
      <c r="J19" s="16">
        <v>7824</v>
      </c>
      <c r="K19" s="16">
        <v>14461</v>
      </c>
      <c r="L19" s="45">
        <v>8886</v>
      </c>
    </row>
    <row r="20" spans="2:12" ht="15" x14ac:dyDescent="0.3">
      <c r="B20" s="6" t="s">
        <v>141</v>
      </c>
      <c r="C20" s="16"/>
      <c r="D20" s="16">
        <v>600</v>
      </c>
      <c r="E20" s="16">
        <v>600</v>
      </c>
      <c r="F20" s="16">
        <v>300</v>
      </c>
      <c r="G20" s="16">
        <v>600</v>
      </c>
      <c r="H20" s="16">
        <v>4400</v>
      </c>
      <c r="I20" s="16"/>
      <c r="J20" s="16">
        <v>4400</v>
      </c>
      <c r="K20" s="16"/>
      <c r="L20" s="69"/>
    </row>
    <row r="21" spans="2:12" ht="15" x14ac:dyDescent="0.3">
      <c r="B21" s="6" t="s">
        <v>960</v>
      </c>
      <c r="C21" s="16"/>
      <c r="D21" s="16"/>
      <c r="E21" s="16"/>
      <c r="F21" s="16"/>
      <c r="G21" s="16"/>
      <c r="H21" s="16"/>
      <c r="I21" s="16"/>
      <c r="J21" s="16"/>
      <c r="K21" s="16">
        <v>3</v>
      </c>
      <c r="L21" s="69"/>
    </row>
    <row r="22" spans="2:12" ht="15" x14ac:dyDescent="0.3">
      <c r="B22" s="6" t="s">
        <v>820</v>
      </c>
      <c r="C22" s="16">
        <v>40220</v>
      </c>
      <c r="D22" s="16">
        <v>24900</v>
      </c>
      <c r="E22" s="16">
        <v>30200</v>
      </c>
      <c r="F22" s="16">
        <v>35812</v>
      </c>
      <c r="G22" s="16">
        <v>10459</v>
      </c>
      <c r="H22" s="16">
        <v>17600</v>
      </c>
      <c r="I22" s="16">
        <v>11631</v>
      </c>
      <c r="J22" s="16">
        <v>19363</v>
      </c>
      <c r="K22" s="16">
        <v>41832</v>
      </c>
      <c r="L22" s="45">
        <v>38733</v>
      </c>
    </row>
    <row r="23" spans="2:12" ht="15" x14ac:dyDescent="0.3">
      <c r="B23" s="6" t="s">
        <v>673</v>
      </c>
      <c r="C23" s="16"/>
      <c r="D23" s="16"/>
      <c r="E23" s="16">
        <v>782</v>
      </c>
      <c r="F23" s="16"/>
      <c r="G23" s="16"/>
      <c r="H23" s="16"/>
      <c r="I23" s="16"/>
      <c r="J23" s="16"/>
      <c r="K23" s="16">
        <v>2</v>
      </c>
      <c r="L23" s="45">
        <v>1848</v>
      </c>
    </row>
    <row r="24" spans="2:12" ht="15" x14ac:dyDescent="0.3">
      <c r="B24" s="6" t="s">
        <v>142</v>
      </c>
      <c r="C24" s="16">
        <v>12554</v>
      </c>
      <c r="D24" s="16">
        <v>18373</v>
      </c>
      <c r="E24" s="16">
        <v>7007</v>
      </c>
      <c r="F24" s="16">
        <v>10000</v>
      </c>
      <c r="G24" s="16">
        <v>5000</v>
      </c>
      <c r="H24" s="16">
        <v>9937</v>
      </c>
      <c r="I24" s="16"/>
      <c r="J24" s="16">
        <v>9937</v>
      </c>
      <c r="K24" s="16"/>
      <c r="L24" s="69"/>
    </row>
    <row r="25" spans="2:12" ht="15" x14ac:dyDescent="0.3">
      <c r="B25" s="6" t="s">
        <v>821</v>
      </c>
      <c r="C25" s="16">
        <v>21511</v>
      </c>
      <c r="D25" s="16">
        <v>13000</v>
      </c>
      <c r="E25" s="16">
        <v>34900</v>
      </c>
      <c r="F25" s="16">
        <v>23573</v>
      </c>
      <c r="G25" s="16">
        <v>4500</v>
      </c>
      <c r="H25" s="16">
        <v>21071</v>
      </c>
      <c r="I25" s="16">
        <v>11265</v>
      </c>
      <c r="J25" s="16">
        <v>14850</v>
      </c>
      <c r="K25" s="16">
        <v>9003</v>
      </c>
      <c r="L25" s="45">
        <v>13526</v>
      </c>
    </row>
    <row r="26" spans="2:12" ht="15" x14ac:dyDescent="0.3">
      <c r="B26" s="6" t="s">
        <v>674</v>
      </c>
      <c r="C26" s="16"/>
      <c r="D26" s="16"/>
      <c r="E26" s="16"/>
      <c r="F26" s="16"/>
      <c r="G26" s="16"/>
      <c r="H26" s="16"/>
      <c r="I26" s="16"/>
      <c r="J26" s="16"/>
      <c r="K26" s="16">
        <v>2</v>
      </c>
      <c r="L26" s="69"/>
    </row>
    <row r="27" spans="2:12" ht="15" x14ac:dyDescent="0.3">
      <c r="B27" s="6" t="s">
        <v>675</v>
      </c>
      <c r="C27" s="16"/>
      <c r="D27" s="16"/>
      <c r="E27" s="16"/>
      <c r="F27" s="16"/>
      <c r="G27" s="16"/>
      <c r="H27" s="16"/>
      <c r="I27" s="16"/>
      <c r="J27" s="16"/>
      <c r="K27" s="16">
        <v>1</v>
      </c>
      <c r="L27" s="69"/>
    </row>
    <row r="28" spans="2:12" ht="15" x14ac:dyDescent="0.3">
      <c r="B28" s="6" t="s">
        <v>676</v>
      </c>
      <c r="C28" s="16"/>
      <c r="D28" s="16"/>
      <c r="E28" s="16"/>
      <c r="F28" s="16"/>
      <c r="G28" s="16"/>
      <c r="H28" s="16"/>
      <c r="I28" s="16"/>
      <c r="J28" s="16"/>
      <c r="K28" s="16">
        <v>200</v>
      </c>
      <c r="L28" s="69"/>
    </row>
    <row r="29" spans="2:12" ht="15" x14ac:dyDescent="0.3">
      <c r="B29" s="6" t="s">
        <v>465</v>
      </c>
      <c r="C29" s="16">
        <v>7</v>
      </c>
      <c r="D29" s="16"/>
      <c r="E29" s="16">
        <v>2000</v>
      </c>
      <c r="F29" s="16"/>
      <c r="G29" s="16"/>
      <c r="H29" s="16"/>
      <c r="I29" s="16"/>
      <c r="J29" s="16"/>
      <c r="K29" s="16">
        <v>3</v>
      </c>
      <c r="L29" s="69"/>
    </row>
    <row r="30" spans="2:12" ht="15" x14ac:dyDescent="0.3">
      <c r="B30" s="6" t="s">
        <v>677</v>
      </c>
      <c r="C30" s="16"/>
      <c r="D30" s="16"/>
      <c r="E30" s="16"/>
      <c r="F30" s="16"/>
      <c r="G30" s="16"/>
      <c r="H30" s="16"/>
      <c r="I30" s="16"/>
      <c r="J30" s="16"/>
      <c r="K30" s="16">
        <v>2500</v>
      </c>
      <c r="L30" s="69"/>
    </row>
    <row r="31" spans="2:12" ht="15" x14ac:dyDescent="0.3">
      <c r="B31" s="6" t="s">
        <v>1100</v>
      </c>
      <c r="C31" s="16"/>
      <c r="D31" s="16"/>
      <c r="E31" s="16"/>
      <c r="F31" s="16"/>
      <c r="G31" s="16"/>
      <c r="H31" s="16"/>
      <c r="I31" s="16"/>
      <c r="J31" s="16"/>
      <c r="K31" s="16"/>
      <c r="L31" s="69">
        <v>761</v>
      </c>
    </row>
    <row r="32" spans="2:12" ht="15" x14ac:dyDescent="0.3">
      <c r="B32" s="7" t="s">
        <v>678</v>
      </c>
      <c r="C32" s="16"/>
      <c r="D32" s="16"/>
      <c r="E32" s="16"/>
      <c r="F32" s="16"/>
      <c r="G32" s="16"/>
      <c r="H32" s="16"/>
      <c r="I32" s="16"/>
      <c r="J32" s="16"/>
      <c r="K32" s="16">
        <v>11</v>
      </c>
      <c r="L32" s="69"/>
    </row>
    <row r="33" spans="2:12" ht="15" x14ac:dyDescent="0.3">
      <c r="B33" s="7" t="s">
        <v>679</v>
      </c>
      <c r="C33" s="16"/>
      <c r="D33" s="16"/>
      <c r="E33" s="16"/>
      <c r="F33" s="16"/>
      <c r="G33" s="16"/>
      <c r="H33" s="16"/>
      <c r="I33" s="16"/>
      <c r="J33" s="16"/>
      <c r="K33" s="16">
        <v>1</v>
      </c>
      <c r="L33" s="69"/>
    </row>
    <row r="34" spans="2:12" ht="15" x14ac:dyDescent="0.3">
      <c r="B34" s="7" t="s">
        <v>937</v>
      </c>
      <c r="C34" s="16">
        <v>15156</v>
      </c>
      <c r="D34" s="16">
        <v>7678</v>
      </c>
      <c r="E34" s="16">
        <v>30627</v>
      </c>
      <c r="F34" s="16">
        <v>15259</v>
      </c>
      <c r="G34" s="16">
        <v>17656</v>
      </c>
      <c r="H34" s="16">
        <v>27902</v>
      </c>
      <c r="I34" s="16">
        <v>7054</v>
      </c>
      <c r="J34" s="16">
        <v>24319</v>
      </c>
      <c r="K34" s="16">
        <v>58481</v>
      </c>
      <c r="L34" s="45">
        <v>55300</v>
      </c>
    </row>
    <row r="35" spans="2:12" ht="15" x14ac:dyDescent="0.3">
      <c r="B35" s="6" t="s">
        <v>143</v>
      </c>
      <c r="C35" s="16"/>
      <c r="D35" s="16"/>
      <c r="E35" s="16"/>
      <c r="F35" s="16"/>
      <c r="G35" s="16">
        <v>446</v>
      </c>
      <c r="H35" s="16">
        <v>5493</v>
      </c>
      <c r="I35" s="16">
        <v>5050</v>
      </c>
      <c r="J35" s="16">
        <v>5493</v>
      </c>
      <c r="K35" s="16"/>
      <c r="L35" s="69"/>
    </row>
    <row r="36" spans="2:12" ht="15" x14ac:dyDescent="0.3">
      <c r="B36" s="6" t="s">
        <v>466</v>
      </c>
      <c r="C36" s="16">
        <v>4200</v>
      </c>
      <c r="D36" s="16">
        <v>4200</v>
      </c>
      <c r="E36" s="16">
        <v>2000</v>
      </c>
      <c r="F36" s="16"/>
      <c r="G36" s="16"/>
      <c r="H36" s="16"/>
      <c r="I36" s="16"/>
      <c r="J36" s="16"/>
      <c r="K36" s="16"/>
      <c r="L36" s="69"/>
    </row>
    <row r="37" spans="2:12" ht="15" x14ac:dyDescent="0.3">
      <c r="B37" s="6" t="s">
        <v>144</v>
      </c>
      <c r="C37" s="16"/>
      <c r="D37" s="16"/>
      <c r="E37" s="16"/>
      <c r="F37" s="16"/>
      <c r="G37" s="16">
        <v>143</v>
      </c>
      <c r="H37" s="16">
        <v>1106</v>
      </c>
      <c r="I37" s="16">
        <v>1000</v>
      </c>
      <c r="J37" s="16">
        <v>1111</v>
      </c>
      <c r="K37" s="16">
        <v>1228</v>
      </c>
      <c r="L37" s="32">
        <v>543</v>
      </c>
    </row>
    <row r="38" spans="2:12" ht="16.5" x14ac:dyDescent="0.35">
      <c r="B38" s="5" t="s">
        <v>10</v>
      </c>
      <c r="C38" s="33">
        <f t="shared" ref="C38:K38" si="0">SUM(C5:C37)</f>
        <v>239877</v>
      </c>
      <c r="D38" s="33">
        <f t="shared" si="0"/>
        <v>178602</v>
      </c>
      <c r="E38" s="33">
        <f t="shared" si="0"/>
        <v>229178</v>
      </c>
      <c r="F38" s="33">
        <f t="shared" si="0"/>
        <v>270217</v>
      </c>
      <c r="G38" s="33">
        <f t="shared" si="0"/>
        <v>152003</v>
      </c>
      <c r="H38" s="33">
        <f t="shared" si="0"/>
        <v>188594</v>
      </c>
      <c r="I38" s="33">
        <f t="shared" si="0"/>
        <v>69271</v>
      </c>
      <c r="J38" s="33">
        <f t="shared" si="0"/>
        <v>167487</v>
      </c>
      <c r="K38" s="33">
        <f t="shared" si="0"/>
        <v>222835</v>
      </c>
      <c r="L38" s="70">
        <v>157526</v>
      </c>
    </row>
    <row r="39" spans="2:12" ht="15" x14ac:dyDescent="0.3">
      <c r="B39" s="8"/>
      <c r="C39" s="8"/>
      <c r="D39" s="8"/>
      <c r="E39" s="8"/>
      <c r="F39" s="8"/>
      <c r="G39" s="8"/>
      <c r="H39" s="8"/>
    </row>
    <row r="40" spans="2:12" ht="15" x14ac:dyDescent="0.3">
      <c r="B40" s="8"/>
      <c r="C40" s="8"/>
      <c r="D40" s="8"/>
      <c r="E40" s="8"/>
      <c r="F40" s="8"/>
      <c r="G40" s="8"/>
      <c r="H40" s="8"/>
    </row>
    <row r="41" spans="2:12" ht="15" x14ac:dyDescent="0.3">
      <c r="B41" s="8"/>
      <c r="C41" s="8"/>
      <c r="D41" s="8"/>
      <c r="E41" s="8"/>
      <c r="F41" s="8"/>
      <c r="G41" s="8"/>
      <c r="H41" s="8"/>
    </row>
    <row r="42" spans="2:12" ht="15" x14ac:dyDescent="0.3">
      <c r="B42" s="8"/>
      <c r="C42" s="8"/>
      <c r="D42" s="8"/>
      <c r="E42" s="8"/>
      <c r="F42" s="8"/>
      <c r="G42" s="8"/>
      <c r="H42" s="8"/>
    </row>
    <row r="43" spans="2:12" ht="15" x14ac:dyDescent="0.3">
      <c r="B43" s="8"/>
      <c r="C43" s="8"/>
      <c r="D43" s="8"/>
      <c r="E43" s="8"/>
      <c r="F43" s="8"/>
      <c r="G43" s="8"/>
      <c r="H43" s="8"/>
    </row>
    <row r="44" spans="2:12" ht="15" x14ac:dyDescent="0.3">
      <c r="B44" s="8"/>
      <c r="C44" s="8"/>
      <c r="D44" s="8"/>
      <c r="E44" s="8"/>
      <c r="F44" s="8"/>
      <c r="G44" s="8"/>
      <c r="H44" s="8"/>
    </row>
    <row r="45" spans="2:12" ht="15" x14ac:dyDescent="0.3">
      <c r="B45" s="8"/>
      <c r="C45" s="8"/>
      <c r="D45" s="8"/>
      <c r="E45" s="8"/>
      <c r="F45" s="8"/>
      <c r="G45" s="8"/>
      <c r="H45" s="8"/>
    </row>
    <row r="46" spans="2:12" ht="15" x14ac:dyDescent="0.3">
      <c r="B46" s="8"/>
      <c r="C46" s="8"/>
      <c r="D46" s="8"/>
      <c r="E46" s="8"/>
      <c r="F46" s="8"/>
      <c r="G46" s="8"/>
      <c r="H46" s="8"/>
    </row>
    <row r="47" spans="2:12" ht="15" x14ac:dyDescent="0.3">
      <c r="B47" s="8"/>
      <c r="C47" s="8"/>
      <c r="D47" s="8"/>
      <c r="E47" s="8"/>
      <c r="F47" s="8"/>
      <c r="G47" s="8"/>
      <c r="H47" s="8"/>
    </row>
    <row r="48" spans="2:12" ht="15" x14ac:dyDescent="0.3">
      <c r="B48" s="8"/>
      <c r="C48" s="8"/>
      <c r="D48" s="8"/>
      <c r="E48" s="8"/>
      <c r="F48" s="8"/>
      <c r="G48" s="8"/>
      <c r="H48" s="8"/>
    </row>
    <row r="49" spans="2:8" ht="15" x14ac:dyDescent="0.3">
      <c r="B49" s="8"/>
      <c r="C49" s="8"/>
      <c r="D49" s="8"/>
      <c r="E49" s="8"/>
      <c r="F49" s="8"/>
      <c r="G49" s="8"/>
      <c r="H49" s="8"/>
    </row>
    <row r="50" spans="2:8" ht="15" x14ac:dyDescent="0.3">
      <c r="B50" s="8"/>
      <c r="C50" s="8"/>
      <c r="D50" s="8"/>
      <c r="E50" s="8"/>
      <c r="F50" s="8"/>
      <c r="G50" s="8"/>
      <c r="H50" s="8"/>
    </row>
    <row r="51" spans="2:8" ht="15" x14ac:dyDescent="0.3">
      <c r="B51" s="8"/>
      <c r="C51" s="8"/>
      <c r="D51" s="8"/>
      <c r="E51" s="8"/>
      <c r="F51" s="8"/>
      <c r="G51" s="8"/>
      <c r="H51" s="8"/>
    </row>
    <row r="52" spans="2:8" ht="15" x14ac:dyDescent="0.3">
      <c r="B52" s="8"/>
      <c r="C52" s="8"/>
      <c r="D52" s="8"/>
      <c r="E52" s="8"/>
      <c r="F52" s="8"/>
      <c r="G52" s="8"/>
      <c r="H52" s="8"/>
    </row>
    <row r="53" spans="2:8" ht="15" x14ac:dyDescent="0.3">
      <c r="B53" s="8"/>
      <c r="C53" s="8"/>
      <c r="D53" s="8"/>
      <c r="E53" s="8"/>
      <c r="F53" s="8"/>
      <c r="G53" s="8"/>
      <c r="H53" s="8"/>
    </row>
    <row r="54" spans="2:8" ht="15" x14ac:dyDescent="0.3">
      <c r="B54" s="8"/>
      <c r="C54" s="8"/>
      <c r="D54" s="8"/>
      <c r="E54" s="8"/>
      <c r="F54" s="8"/>
      <c r="G54" s="8"/>
      <c r="H54" s="8"/>
    </row>
    <row r="55" spans="2:8" ht="15" x14ac:dyDescent="0.3">
      <c r="B55" s="8"/>
      <c r="C55" s="8"/>
      <c r="D55" s="8"/>
      <c r="E55" s="8"/>
      <c r="F55" s="8"/>
      <c r="G55" s="8"/>
      <c r="H55" s="8"/>
    </row>
    <row r="56" spans="2:8" ht="15" x14ac:dyDescent="0.3">
      <c r="B56" s="8"/>
      <c r="C56" s="8"/>
      <c r="D56" s="8"/>
      <c r="E56" s="8"/>
      <c r="F56" s="8"/>
      <c r="G56" s="8"/>
      <c r="H56" s="8"/>
    </row>
    <row r="57" spans="2:8" ht="15" x14ac:dyDescent="0.3">
      <c r="B57" s="8"/>
      <c r="C57" s="8"/>
      <c r="D57" s="8"/>
      <c r="E57" s="8"/>
      <c r="F57" s="8"/>
      <c r="G57" s="8"/>
      <c r="H57" s="8"/>
    </row>
    <row r="58" spans="2:8" ht="15" x14ac:dyDescent="0.3">
      <c r="B58" s="8"/>
      <c r="C58" s="8"/>
      <c r="D58" s="8"/>
      <c r="E58" s="8"/>
      <c r="F58" s="8"/>
      <c r="G58" s="8"/>
      <c r="H58" s="8"/>
    </row>
    <row r="59" spans="2:8" ht="15" x14ac:dyDescent="0.3">
      <c r="B59" s="8"/>
      <c r="C59" s="8"/>
      <c r="D59" s="8"/>
      <c r="E59" s="8"/>
      <c r="F59" s="8"/>
      <c r="G59" s="8"/>
      <c r="H59" s="8"/>
    </row>
    <row r="60" spans="2:8" ht="15" x14ac:dyDescent="0.3">
      <c r="B60" s="8"/>
      <c r="C60" s="8"/>
      <c r="D60" s="8"/>
      <c r="E60" s="8"/>
      <c r="F60" s="8"/>
      <c r="G60" s="8"/>
      <c r="H60" s="8"/>
    </row>
    <row r="61" spans="2:8" ht="15" x14ac:dyDescent="0.3">
      <c r="B61" s="8"/>
      <c r="C61" s="8"/>
      <c r="D61" s="8"/>
      <c r="E61" s="8"/>
      <c r="F61" s="8"/>
      <c r="G61" s="8"/>
      <c r="H61" s="8"/>
    </row>
    <row r="62" spans="2:8" ht="15" x14ac:dyDescent="0.3">
      <c r="B62" s="8"/>
      <c r="C62" s="8"/>
      <c r="D62" s="8"/>
      <c r="E62" s="8"/>
      <c r="F62" s="8"/>
      <c r="G62" s="8"/>
      <c r="H62" s="8"/>
    </row>
    <row r="63" spans="2:8" ht="15" x14ac:dyDescent="0.3">
      <c r="B63" s="8"/>
      <c r="C63" s="8"/>
      <c r="D63" s="8"/>
      <c r="E63" s="8"/>
      <c r="F63" s="8"/>
      <c r="G63" s="8"/>
      <c r="H63" s="8"/>
    </row>
    <row r="64" spans="2:8" ht="15" x14ac:dyDescent="0.3">
      <c r="B64" s="8"/>
      <c r="C64" s="8"/>
      <c r="D64" s="8"/>
      <c r="E64" s="8"/>
      <c r="F64" s="8"/>
      <c r="G64" s="8"/>
      <c r="H64" s="8"/>
    </row>
    <row r="65" spans="2:8" ht="15" x14ac:dyDescent="0.3">
      <c r="B65" s="8"/>
      <c r="C65" s="8"/>
      <c r="D65" s="8"/>
      <c r="E65" s="8"/>
      <c r="F65" s="8"/>
      <c r="G65" s="8"/>
      <c r="H65" s="8"/>
    </row>
    <row r="66" spans="2:8" ht="15" x14ac:dyDescent="0.3">
      <c r="B66" s="8"/>
      <c r="C66" s="8"/>
      <c r="D66" s="8"/>
      <c r="E66" s="8"/>
      <c r="F66" s="8"/>
      <c r="G66" s="8"/>
      <c r="H66" s="8"/>
    </row>
    <row r="67" spans="2:8" ht="15" x14ac:dyDescent="0.3">
      <c r="B67" s="8"/>
      <c r="C67" s="8"/>
      <c r="D67" s="8"/>
      <c r="E67" s="8"/>
      <c r="F67" s="8"/>
      <c r="G67" s="8"/>
      <c r="H67" s="8"/>
    </row>
    <row r="68" spans="2:8" ht="15" x14ac:dyDescent="0.3">
      <c r="B68" s="8"/>
      <c r="C68" s="8"/>
      <c r="D68" s="8"/>
      <c r="E68" s="8"/>
      <c r="F68" s="8"/>
      <c r="G68" s="8"/>
      <c r="H68" s="8"/>
    </row>
    <row r="69" spans="2:8" ht="15" x14ac:dyDescent="0.3">
      <c r="B69" s="8"/>
      <c r="C69" s="8"/>
      <c r="D69" s="8"/>
      <c r="E69" s="8"/>
      <c r="F69" s="8"/>
      <c r="G69" s="8"/>
      <c r="H69" s="8"/>
    </row>
    <row r="70" spans="2:8" ht="15" x14ac:dyDescent="0.3">
      <c r="B70" s="8"/>
      <c r="C70" s="8"/>
      <c r="D70" s="8"/>
      <c r="E70" s="8"/>
      <c r="F70" s="8"/>
      <c r="G70" s="8"/>
      <c r="H70" s="8"/>
    </row>
    <row r="71" spans="2:8" ht="15" x14ac:dyDescent="0.3">
      <c r="B71" s="8"/>
      <c r="C71" s="8"/>
      <c r="D71" s="8"/>
      <c r="E71" s="8"/>
      <c r="F71" s="8"/>
      <c r="G71" s="8"/>
      <c r="H71" s="8"/>
    </row>
    <row r="72" spans="2:8" ht="15" x14ac:dyDescent="0.3">
      <c r="B72" s="8"/>
      <c r="C72" s="8"/>
      <c r="D72" s="8"/>
      <c r="E72" s="8"/>
      <c r="F72" s="8"/>
      <c r="G72" s="8"/>
      <c r="H72" s="8"/>
    </row>
    <row r="73" spans="2:8" ht="15" x14ac:dyDescent="0.3">
      <c r="B73" s="8"/>
      <c r="C73" s="8"/>
      <c r="D73" s="8"/>
      <c r="E73" s="8"/>
      <c r="F73" s="8"/>
      <c r="G73" s="8"/>
      <c r="H73" s="8"/>
    </row>
    <row r="74" spans="2:8" ht="15" x14ac:dyDescent="0.3">
      <c r="B74" s="8"/>
      <c r="C74" s="8"/>
      <c r="D74" s="8"/>
      <c r="E74" s="8"/>
      <c r="F74" s="8"/>
      <c r="G74" s="8"/>
      <c r="H74" s="8"/>
    </row>
    <row r="75" spans="2:8" ht="15" x14ac:dyDescent="0.3">
      <c r="B75" s="8"/>
      <c r="C75" s="8"/>
      <c r="D75" s="8"/>
      <c r="E75" s="8"/>
      <c r="F75" s="8"/>
      <c r="G75" s="8"/>
      <c r="H75" s="8"/>
    </row>
    <row r="76" spans="2:8" ht="15" x14ac:dyDescent="0.3">
      <c r="B76" s="8"/>
      <c r="C76" s="8"/>
      <c r="D76" s="8"/>
      <c r="E76" s="8"/>
      <c r="F76" s="8"/>
      <c r="G76" s="8"/>
      <c r="H76" s="8"/>
    </row>
    <row r="77" spans="2:8" ht="15" x14ac:dyDescent="0.3">
      <c r="B77" s="8"/>
      <c r="C77" s="8"/>
      <c r="D77" s="8"/>
      <c r="E77" s="8"/>
      <c r="F77" s="8"/>
      <c r="G77" s="8"/>
      <c r="H77" s="8"/>
    </row>
    <row r="78" spans="2:8" ht="15" x14ac:dyDescent="0.3">
      <c r="B78" s="8"/>
      <c r="C78" s="8"/>
      <c r="D78" s="8"/>
      <c r="E78" s="8"/>
      <c r="F78" s="8"/>
      <c r="G78" s="8"/>
      <c r="H78" s="8"/>
    </row>
    <row r="79" spans="2:8" ht="15" x14ac:dyDescent="0.3">
      <c r="B79" s="8"/>
      <c r="C79" s="8"/>
      <c r="D79" s="8"/>
      <c r="E79" s="8"/>
      <c r="F79" s="8"/>
      <c r="G79" s="8"/>
      <c r="H79" s="8"/>
    </row>
    <row r="80" spans="2:8" ht="15" x14ac:dyDescent="0.3">
      <c r="B80" s="8"/>
      <c r="C80" s="8"/>
      <c r="D80" s="8"/>
      <c r="E80" s="8"/>
      <c r="F80" s="8"/>
      <c r="G80" s="8"/>
      <c r="H80" s="8"/>
    </row>
    <row r="81" spans="2:8" ht="15" x14ac:dyDescent="0.3">
      <c r="B81" s="8"/>
      <c r="C81" s="8"/>
      <c r="D81" s="8"/>
      <c r="E81" s="8"/>
      <c r="F81" s="8"/>
      <c r="G81" s="8"/>
      <c r="H81" s="8"/>
    </row>
    <row r="82" spans="2:8" ht="15" x14ac:dyDescent="0.3">
      <c r="B82" s="8"/>
      <c r="C82" s="8"/>
      <c r="D82" s="8"/>
      <c r="E82" s="8"/>
      <c r="F82" s="8"/>
      <c r="G82" s="8"/>
      <c r="H82" s="8"/>
    </row>
    <row r="83" spans="2:8" ht="15" x14ac:dyDescent="0.3">
      <c r="B83" s="8"/>
      <c r="C83" s="8"/>
      <c r="D83" s="8"/>
      <c r="E83" s="8"/>
      <c r="F83" s="8"/>
      <c r="G83" s="8"/>
      <c r="H83" s="8"/>
    </row>
    <row r="84" spans="2:8" ht="15" x14ac:dyDescent="0.3">
      <c r="B84" s="8"/>
      <c r="C84" s="8"/>
      <c r="D84" s="8"/>
      <c r="E84" s="8"/>
      <c r="F84" s="8"/>
      <c r="G84" s="8"/>
      <c r="H84" s="8"/>
    </row>
    <row r="85" spans="2:8" ht="15" x14ac:dyDescent="0.3">
      <c r="B85" s="8"/>
      <c r="C85" s="8"/>
      <c r="D85" s="8"/>
      <c r="E85" s="8"/>
      <c r="F85" s="8"/>
      <c r="G85" s="8"/>
      <c r="H85" s="8"/>
    </row>
    <row r="86" spans="2:8" ht="15" x14ac:dyDescent="0.3">
      <c r="B86" s="8"/>
      <c r="C86" s="8"/>
      <c r="D86" s="8"/>
      <c r="E86" s="8"/>
      <c r="F86" s="8"/>
      <c r="G86" s="8"/>
      <c r="H86" s="8"/>
    </row>
    <row r="87" spans="2:8" ht="15" x14ac:dyDescent="0.3">
      <c r="B87" s="8"/>
      <c r="C87" s="8"/>
      <c r="D87" s="8"/>
      <c r="E87" s="8"/>
      <c r="F87" s="8"/>
      <c r="G87" s="8"/>
      <c r="H87" s="8"/>
    </row>
    <row r="88" spans="2:8" ht="15" x14ac:dyDescent="0.3">
      <c r="B88" s="8"/>
      <c r="C88" s="8"/>
      <c r="D88" s="8"/>
      <c r="E88" s="8"/>
      <c r="F88" s="8"/>
      <c r="G88" s="8"/>
      <c r="H88" s="8"/>
    </row>
    <row r="89" spans="2:8" ht="15" x14ac:dyDescent="0.3">
      <c r="B89" s="8"/>
      <c r="C89" s="8"/>
      <c r="D89" s="8"/>
      <c r="E89" s="8"/>
      <c r="F89" s="8"/>
      <c r="G89" s="8"/>
      <c r="H89" s="8"/>
    </row>
    <row r="90" spans="2:8" ht="15" x14ac:dyDescent="0.3">
      <c r="B90" s="8"/>
      <c r="C90" s="8"/>
      <c r="D90" s="8"/>
      <c r="E90" s="8"/>
      <c r="F90" s="8"/>
      <c r="G90" s="8"/>
      <c r="H90" s="8"/>
    </row>
    <row r="91" spans="2:8" ht="15" x14ac:dyDescent="0.3">
      <c r="B91" s="8"/>
      <c r="C91" s="8"/>
      <c r="D91" s="8"/>
      <c r="E91" s="8"/>
      <c r="F91" s="8"/>
      <c r="G91" s="8"/>
      <c r="H91" s="8"/>
    </row>
    <row r="92" spans="2:8" ht="15" x14ac:dyDescent="0.3">
      <c r="B92" s="8"/>
      <c r="C92" s="8"/>
      <c r="D92" s="8"/>
      <c r="E92" s="8"/>
      <c r="F92" s="8"/>
      <c r="G92" s="8"/>
      <c r="H92" s="8"/>
    </row>
    <row r="93" spans="2:8" ht="15" x14ac:dyDescent="0.3">
      <c r="B93" s="8"/>
      <c r="C93" s="8"/>
      <c r="D93" s="8"/>
      <c r="E93" s="8"/>
      <c r="F93" s="8"/>
      <c r="G93" s="8"/>
      <c r="H93" s="8"/>
    </row>
    <row r="94" spans="2:8" ht="15" x14ac:dyDescent="0.3">
      <c r="B94" s="8"/>
      <c r="C94" s="8"/>
      <c r="D94" s="8"/>
      <c r="E94" s="8"/>
      <c r="F94" s="8"/>
      <c r="G94" s="8"/>
      <c r="H94" s="8"/>
    </row>
    <row r="95" spans="2:8" ht="15" x14ac:dyDescent="0.3">
      <c r="B95" s="8"/>
      <c r="C95" s="8"/>
      <c r="D95" s="8"/>
      <c r="E95" s="8"/>
      <c r="F95" s="8"/>
      <c r="G95" s="8"/>
      <c r="H95" s="8"/>
    </row>
    <row r="96" spans="2:8" ht="15" x14ac:dyDescent="0.3">
      <c r="B96" s="8"/>
      <c r="C96" s="8"/>
      <c r="D96" s="8"/>
      <c r="E96" s="8"/>
      <c r="F96" s="8"/>
      <c r="G96" s="8"/>
      <c r="H96" s="8"/>
    </row>
    <row r="97" spans="2:8" ht="15" x14ac:dyDescent="0.3">
      <c r="B97" s="8"/>
      <c r="C97" s="8"/>
      <c r="D97" s="8"/>
      <c r="E97" s="8"/>
      <c r="F97" s="8"/>
      <c r="G97" s="8"/>
      <c r="H97" s="8"/>
    </row>
    <row r="98" spans="2:8" ht="15" x14ac:dyDescent="0.3">
      <c r="B98" s="8"/>
      <c r="C98" s="8"/>
      <c r="D98" s="8"/>
      <c r="E98" s="8"/>
      <c r="F98" s="8"/>
      <c r="G98" s="8"/>
      <c r="H98" s="8"/>
    </row>
    <row r="99" spans="2:8" ht="15" x14ac:dyDescent="0.3">
      <c r="B99" s="8"/>
      <c r="C99" s="8"/>
      <c r="D99" s="8"/>
      <c r="E99" s="8"/>
      <c r="F99" s="8"/>
      <c r="G99" s="8"/>
      <c r="H99" s="8"/>
    </row>
    <row r="100" spans="2:8" ht="15" x14ac:dyDescent="0.3">
      <c r="B100" s="8"/>
      <c r="C100" s="8"/>
      <c r="D100" s="8"/>
      <c r="E100" s="8"/>
      <c r="F100" s="8"/>
      <c r="G100" s="8"/>
      <c r="H100" s="8"/>
    </row>
    <row r="101" spans="2:8" ht="15" x14ac:dyDescent="0.3">
      <c r="B101" s="8"/>
      <c r="C101" s="8"/>
      <c r="D101" s="8"/>
      <c r="E101" s="8"/>
      <c r="F101" s="8"/>
      <c r="G101" s="8"/>
      <c r="H101" s="8"/>
    </row>
    <row r="102" spans="2:8" ht="15" x14ac:dyDescent="0.3">
      <c r="B102" s="8"/>
      <c r="C102" s="8"/>
      <c r="D102" s="8"/>
      <c r="E102" s="8"/>
      <c r="F102" s="8"/>
      <c r="G102" s="8"/>
      <c r="H102" s="8"/>
    </row>
    <row r="103" spans="2:8" ht="15" x14ac:dyDescent="0.3">
      <c r="B103" s="8"/>
      <c r="C103" s="8"/>
      <c r="D103" s="8"/>
      <c r="E103" s="8"/>
      <c r="F103" s="8"/>
      <c r="G103" s="8"/>
      <c r="H103" s="8"/>
    </row>
    <row r="104" spans="2:8" ht="15" x14ac:dyDescent="0.3">
      <c r="B104" s="8"/>
      <c r="C104" s="8"/>
      <c r="D104" s="8"/>
      <c r="E104" s="8"/>
      <c r="F104" s="8"/>
      <c r="G104" s="8"/>
      <c r="H104" s="8"/>
    </row>
    <row r="105" spans="2:8" ht="15" x14ac:dyDescent="0.3">
      <c r="B105" s="8"/>
      <c r="C105" s="8"/>
      <c r="D105" s="8"/>
      <c r="E105" s="8"/>
      <c r="F105" s="8"/>
      <c r="G105" s="8"/>
      <c r="H105" s="8"/>
    </row>
    <row r="106" spans="2:8" ht="15" x14ac:dyDescent="0.3">
      <c r="B106" s="8"/>
      <c r="C106" s="8"/>
      <c r="D106" s="8"/>
      <c r="E106" s="8"/>
      <c r="F106" s="8"/>
      <c r="G106" s="8"/>
      <c r="H106" s="8"/>
    </row>
    <row r="107" spans="2:8" ht="15" x14ac:dyDescent="0.3">
      <c r="B107" s="8"/>
      <c r="C107" s="8"/>
      <c r="D107" s="8"/>
      <c r="E107" s="8"/>
      <c r="F107" s="8"/>
      <c r="G107" s="8"/>
      <c r="H107" s="8"/>
    </row>
    <row r="108" spans="2:8" ht="15" x14ac:dyDescent="0.3">
      <c r="B108" s="8"/>
      <c r="C108" s="8"/>
      <c r="D108" s="8"/>
      <c r="E108" s="8"/>
      <c r="F108" s="8"/>
      <c r="G108" s="8"/>
      <c r="H108" s="8"/>
    </row>
    <row r="109" spans="2:8" ht="15" x14ac:dyDescent="0.3">
      <c r="B109" s="8"/>
      <c r="C109" s="8"/>
      <c r="D109" s="8"/>
      <c r="E109" s="8"/>
      <c r="F109" s="8"/>
      <c r="G109" s="8"/>
      <c r="H109" s="8"/>
    </row>
    <row r="110" spans="2:8" ht="15" x14ac:dyDescent="0.3">
      <c r="B110" s="8"/>
      <c r="C110" s="8"/>
      <c r="D110" s="8"/>
      <c r="E110" s="8"/>
      <c r="F110" s="8"/>
      <c r="G110" s="8"/>
      <c r="H110" s="8"/>
    </row>
    <row r="111" spans="2:8" ht="15" x14ac:dyDescent="0.3">
      <c r="B111" s="8"/>
      <c r="C111" s="8"/>
      <c r="D111" s="8"/>
      <c r="E111" s="8"/>
      <c r="F111" s="8"/>
      <c r="G111" s="8"/>
      <c r="H111" s="8"/>
    </row>
    <row r="112" spans="2:8" ht="15" x14ac:dyDescent="0.3">
      <c r="B112" s="8"/>
      <c r="C112" s="8"/>
      <c r="D112" s="8"/>
      <c r="E112" s="8"/>
      <c r="F112" s="8"/>
      <c r="G112" s="8"/>
      <c r="H112" s="8"/>
    </row>
    <row r="113" spans="2:8" ht="15" x14ac:dyDescent="0.3">
      <c r="B113" s="8"/>
      <c r="C113" s="8"/>
      <c r="D113" s="8"/>
      <c r="E113" s="8"/>
      <c r="F113" s="8"/>
      <c r="G113" s="8"/>
      <c r="H113" s="8"/>
    </row>
    <row r="114" spans="2:8" ht="15" x14ac:dyDescent="0.3">
      <c r="B114" s="8"/>
      <c r="C114" s="8"/>
      <c r="D114" s="8"/>
      <c r="E114" s="8"/>
      <c r="F114" s="8"/>
      <c r="G114" s="8"/>
      <c r="H114" s="8"/>
    </row>
    <row r="115" spans="2:8" ht="15" x14ac:dyDescent="0.3">
      <c r="B115" s="8"/>
      <c r="C115" s="8"/>
      <c r="D115" s="8"/>
      <c r="E115" s="8"/>
      <c r="F115" s="8"/>
      <c r="G115" s="8"/>
      <c r="H115" s="8"/>
    </row>
    <row r="116" spans="2:8" ht="15" x14ac:dyDescent="0.3">
      <c r="B116" s="8"/>
      <c r="C116" s="8"/>
      <c r="D116" s="8"/>
      <c r="E116" s="8"/>
      <c r="F116" s="8"/>
      <c r="G116" s="8"/>
      <c r="H116" s="8"/>
    </row>
    <row r="117" spans="2:8" ht="15" x14ac:dyDescent="0.3">
      <c r="B117" s="8"/>
      <c r="C117" s="8"/>
      <c r="D117" s="8"/>
      <c r="E117" s="8"/>
      <c r="F117" s="8"/>
      <c r="G117" s="8"/>
      <c r="H117" s="8"/>
    </row>
    <row r="118" spans="2:8" ht="15" x14ac:dyDescent="0.3">
      <c r="B118" s="8"/>
      <c r="C118" s="8"/>
      <c r="D118" s="8"/>
      <c r="E118" s="8"/>
      <c r="F118" s="8"/>
      <c r="G118" s="8"/>
      <c r="H118" s="8"/>
    </row>
    <row r="119" spans="2:8" ht="15" x14ac:dyDescent="0.3">
      <c r="B119" s="8"/>
      <c r="C119" s="8"/>
      <c r="D119" s="8"/>
      <c r="E119" s="8"/>
      <c r="F119" s="8"/>
      <c r="G119" s="8"/>
      <c r="H119" s="8"/>
    </row>
    <row r="120" spans="2:8" ht="15" x14ac:dyDescent="0.3">
      <c r="B120" s="8"/>
      <c r="C120" s="8"/>
      <c r="D120" s="8"/>
      <c r="E120" s="8"/>
      <c r="F120" s="8"/>
      <c r="G120" s="8"/>
      <c r="H120" s="8"/>
    </row>
    <row r="121" spans="2:8" ht="15" x14ac:dyDescent="0.3">
      <c r="B121" s="8"/>
      <c r="C121" s="8"/>
      <c r="D121" s="8"/>
      <c r="E121" s="8"/>
      <c r="F121" s="8"/>
      <c r="G121" s="8"/>
      <c r="H121" s="8"/>
    </row>
    <row r="122" spans="2:8" ht="15" x14ac:dyDescent="0.3">
      <c r="B122" s="8"/>
      <c r="C122" s="8"/>
      <c r="D122" s="8"/>
      <c r="E122" s="8"/>
      <c r="F122" s="8"/>
      <c r="G122" s="8"/>
      <c r="H122" s="8"/>
    </row>
    <row r="123" spans="2:8" ht="15" x14ac:dyDescent="0.3">
      <c r="B123" s="8"/>
      <c r="C123" s="8"/>
      <c r="D123" s="8"/>
      <c r="E123" s="8"/>
      <c r="F123" s="8"/>
      <c r="G123" s="8"/>
      <c r="H123" s="8"/>
    </row>
    <row r="124" spans="2:8" ht="15" x14ac:dyDescent="0.3">
      <c r="B124" s="8"/>
      <c r="C124" s="8"/>
      <c r="D124" s="8"/>
      <c r="E124" s="8"/>
      <c r="F124" s="8"/>
      <c r="G124" s="8"/>
      <c r="H124" s="8"/>
    </row>
    <row r="125" spans="2:8" ht="15" x14ac:dyDescent="0.3">
      <c r="B125" s="8"/>
      <c r="C125" s="8"/>
      <c r="D125" s="8"/>
      <c r="E125" s="8"/>
      <c r="F125" s="8"/>
      <c r="G125" s="8"/>
      <c r="H125" s="8"/>
    </row>
    <row r="126" spans="2:8" ht="15" x14ac:dyDescent="0.3">
      <c r="B126" s="8"/>
      <c r="C126" s="8"/>
      <c r="D126" s="8"/>
      <c r="E126" s="8"/>
      <c r="F126" s="8"/>
      <c r="G126" s="8"/>
      <c r="H126" s="8"/>
    </row>
    <row r="127" spans="2:8" ht="15" x14ac:dyDescent="0.3">
      <c r="B127" s="8"/>
      <c r="C127" s="8"/>
      <c r="D127" s="8"/>
      <c r="E127" s="8"/>
      <c r="F127" s="8"/>
      <c r="G127" s="8"/>
      <c r="H127" s="8"/>
    </row>
    <row r="128" spans="2:8" ht="15" x14ac:dyDescent="0.3">
      <c r="B128" s="8"/>
      <c r="C128" s="8"/>
      <c r="D128" s="8"/>
      <c r="E128" s="8"/>
      <c r="F128" s="8"/>
      <c r="G128" s="8"/>
      <c r="H128" s="8"/>
    </row>
    <row r="129" spans="2:8" ht="15" x14ac:dyDescent="0.3">
      <c r="B129" s="8"/>
      <c r="C129" s="8"/>
      <c r="D129" s="8"/>
      <c r="E129" s="8"/>
      <c r="F129" s="8"/>
      <c r="G129" s="8"/>
      <c r="H129" s="8"/>
    </row>
    <row r="130" spans="2:8" ht="15" x14ac:dyDescent="0.3">
      <c r="B130" s="8"/>
      <c r="C130" s="8"/>
      <c r="D130" s="8"/>
      <c r="E130" s="8"/>
      <c r="F130" s="8"/>
      <c r="G130" s="8"/>
      <c r="H130" s="8"/>
    </row>
    <row r="131" spans="2:8" ht="15" x14ac:dyDescent="0.3">
      <c r="B131" s="8"/>
      <c r="C131" s="8"/>
      <c r="D131" s="8"/>
      <c r="E131" s="8"/>
      <c r="F131" s="8"/>
      <c r="G131" s="8"/>
      <c r="H131" s="8"/>
    </row>
    <row r="132" spans="2:8" ht="15" x14ac:dyDescent="0.3">
      <c r="B132" s="8"/>
      <c r="C132" s="8"/>
      <c r="D132" s="8"/>
      <c r="E132" s="8"/>
      <c r="F132" s="8"/>
      <c r="G132" s="8"/>
      <c r="H132" s="8"/>
    </row>
    <row r="133" spans="2:8" ht="15" x14ac:dyDescent="0.3">
      <c r="B133" s="8"/>
      <c r="C133" s="8"/>
      <c r="D133" s="8"/>
      <c r="E133" s="8"/>
      <c r="F133" s="8"/>
      <c r="G133" s="8"/>
      <c r="H133" s="8"/>
    </row>
    <row r="134" spans="2:8" ht="15" x14ac:dyDescent="0.3">
      <c r="B134" s="8"/>
      <c r="C134" s="8"/>
      <c r="D134" s="8"/>
      <c r="E134" s="8"/>
      <c r="F134" s="8"/>
      <c r="G134" s="8"/>
      <c r="H134" s="8"/>
    </row>
    <row r="135" spans="2:8" ht="15" x14ac:dyDescent="0.3">
      <c r="B135" s="8"/>
      <c r="C135" s="8"/>
      <c r="D135" s="8"/>
      <c r="E135" s="8"/>
      <c r="F135" s="8"/>
      <c r="G135" s="8"/>
      <c r="H135" s="8"/>
    </row>
    <row r="136" spans="2:8" ht="15" x14ac:dyDescent="0.3">
      <c r="B136" s="8"/>
      <c r="C136" s="8"/>
      <c r="D136" s="8"/>
      <c r="E136" s="8"/>
      <c r="F136" s="8"/>
      <c r="G136" s="8"/>
      <c r="H136" s="8"/>
    </row>
    <row r="137" spans="2:8" ht="15" x14ac:dyDescent="0.3">
      <c r="B137" s="8"/>
      <c r="C137" s="8"/>
      <c r="D137" s="8"/>
      <c r="E137" s="8"/>
      <c r="F137" s="8"/>
      <c r="G137" s="8"/>
      <c r="H137" s="8"/>
    </row>
    <row r="138" spans="2:8" ht="15" x14ac:dyDescent="0.3">
      <c r="B138" s="8"/>
      <c r="C138" s="8"/>
      <c r="D138" s="8"/>
      <c r="E138" s="8"/>
      <c r="F138" s="8"/>
      <c r="G138" s="8"/>
      <c r="H138" s="8"/>
    </row>
    <row r="139" spans="2:8" ht="15" x14ac:dyDescent="0.3">
      <c r="B139" s="8"/>
      <c r="C139" s="8"/>
      <c r="D139" s="8"/>
      <c r="E139" s="8"/>
      <c r="F139" s="8"/>
      <c r="G139" s="8"/>
      <c r="H139" s="8"/>
    </row>
    <row r="140" spans="2:8" ht="15" x14ac:dyDescent="0.3">
      <c r="B140" s="8"/>
      <c r="C140" s="8"/>
      <c r="D140" s="8"/>
      <c r="E140" s="8"/>
      <c r="F140" s="8"/>
      <c r="G140" s="8"/>
      <c r="H140" s="8"/>
    </row>
    <row r="141" spans="2:8" ht="15" x14ac:dyDescent="0.3">
      <c r="B141" s="8"/>
      <c r="C141" s="8"/>
      <c r="D141" s="8"/>
      <c r="E141" s="8"/>
      <c r="F141" s="8"/>
      <c r="G141" s="8"/>
      <c r="H141" s="8"/>
    </row>
    <row r="142" spans="2:8" ht="15" x14ac:dyDescent="0.3">
      <c r="B142" s="8"/>
      <c r="C142" s="8"/>
      <c r="D142" s="8"/>
      <c r="E142" s="8"/>
      <c r="F142" s="8"/>
      <c r="G142" s="8"/>
      <c r="H142" s="8"/>
    </row>
    <row r="143" spans="2:8" ht="15" x14ac:dyDescent="0.3">
      <c r="B143" s="8"/>
      <c r="C143" s="8"/>
      <c r="D143" s="8"/>
      <c r="E143" s="8"/>
      <c r="F143" s="8"/>
      <c r="G143" s="8"/>
      <c r="H143" s="8"/>
    </row>
    <row r="144" spans="2:8" ht="15" x14ac:dyDescent="0.3">
      <c r="B144" s="8"/>
      <c r="C144" s="8"/>
      <c r="D144" s="8"/>
      <c r="E144" s="8"/>
      <c r="F144" s="8"/>
      <c r="G144" s="8"/>
      <c r="H144" s="8"/>
    </row>
    <row r="145" spans="2:8" ht="15" x14ac:dyDescent="0.3">
      <c r="B145" s="8"/>
      <c r="C145" s="8"/>
      <c r="D145" s="8"/>
      <c r="E145" s="8"/>
      <c r="F145" s="8"/>
      <c r="G145" s="8"/>
      <c r="H145" s="8"/>
    </row>
    <row r="146" spans="2:8" ht="15" x14ac:dyDescent="0.3">
      <c r="B146" s="8"/>
      <c r="C146" s="8"/>
      <c r="D146" s="8"/>
      <c r="E146" s="8"/>
      <c r="F146" s="8"/>
      <c r="G146" s="8"/>
      <c r="H146" s="8"/>
    </row>
    <row r="147" spans="2:8" ht="15" x14ac:dyDescent="0.3">
      <c r="B147" s="8"/>
      <c r="C147" s="8"/>
      <c r="D147" s="8"/>
      <c r="E147" s="8"/>
      <c r="F147" s="8"/>
      <c r="G147" s="8"/>
      <c r="H147" s="8"/>
    </row>
    <row r="148" spans="2:8" ht="15" x14ac:dyDescent="0.3">
      <c r="B148" s="8"/>
      <c r="C148" s="8"/>
      <c r="D148" s="8"/>
      <c r="E148" s="8"/>
      <c r="F148" s="8"/>
      <c r="G148" s="8"/>
      <c r="H148" s="8"/>
    </row>
    <row r="149" spans="2:8" ht="15" x14ac:dyDescent="0.3">
      <c r="B149" s="8"/>
      <c r="C149" s="8"/>
      <c r="D149" s="8"/>
      <c r="E149" s="8"/>
      <c r="F149" s="8"/>
      <c r="G149" s="8"/>
      <c r="H149" s="8"/>
    </row>
    <row r="150" spans="2:8" ht="15" x14ac:dyDescent="0.3">
      <c r="B150" s="8"/>
      <c r="C150" s="8"/>
      <c r="D150" s="8"/>
      <c r="E150" s="8"/>
      <c r="F150" s="8"/>
      <c r="G150" s="8"/>
      <c r="H150" s="8"/>
    </row>
    <row r="151" spans="2:8" ht="15" x14ac:dyDescent="0.3">
      <c r="B151" s="8"/>
      <c r="C151" s="8"/>
      <c r="D151" s="8"/>
      <c r="E151" s="8"/>
      <c r="F151" s="8"/>
      <c r="G151" s="8"/>
      <c r="H151" s="8"/>
    </row>
    <row r="152" spans="2:8" ht="15" x14ac:dyDescent="0.3">
      <c r="B152" s="8"/>
      <c r="C152" s="8"/>
      <c r="D152" s="8"/>
      <c r="E152" s="8"/>
      <c r="F152" s="8"/>
      <c r="G152" s="8"/>
      <c r="H152" s="8"/>
    </row>
    <row r="153" spans="2:8" ht="15" x14ac:dyDescent="0.3">
      <c r="B153" s="8"/>
      <c r="C153" s="8"/>
      <c r="D153" s="8"/>
      <c r="E153" s="8"/>
      <c r="F153" s="8"/>
      <c r="G153" s="8"/>
      <c r="H153" s="8"/>
    </row>
    <row r="154" spans="2:8" ht="15" x14ac:dyDescent="0.3">
      <c r="B154" s="8"/>
      <c r="C154" s="8"/>
      <c r="D154" s="8"/>
      <c r="E154" s="8"/>
      <c r="F154" s="8"/>
      <c r="G154" s="8"/>
      <c r="H154" s="8"/>
    </row>
    <row r="155" spans="2:8" ht="15" x14ac:dyDescent="0.3">
      <c r="B155" s="8"/>
      <c r="C155" s="8"/>
      <c r="D155" s="8"/>
      <c r="E155" s="8"/>
      <c r="F155" s="8"/>
      <c r="G155" s="8"/>
      <c r="H155" s="8"/>
    </row>
    <row r="156" spans="2:8" ht="15" x14ac:dyDescent="0.3">
      <c r="B156" s="8"/>
      <c r="C156" s="8"/>
      <c r="D156" s="8"/>
      <c r="E156" s="8"/>
      <c r="F156" s="8"/>
      <c r="G156" s="8"/>
      <c r="H156" s="8"/>
    </row>
    <row r="157" spans="2:8" ht="15" x14ac:dyDescent="0.3">
      <c r="B157" s="8"/>
      <c r="C157" s="8"/>
      <c r="D157" s="8"/>
      <c r="E157" s="8"/>
      <c r="F157" s="8"/>
      <c r="G157" s="8"/>
      <c r="H157" s="8"/>
    </row>
    <row r="158" spans="2:8" ht="15" x14ac:dyDescent="0.3">
      <c r="B158" s="8"/>
      <c r="C158" s="8"/>
      <c r="D158" s="8"/>
      <c r="E158" s="8"/>
      <c r="F158" s="8"/>
      <c r="G158" s="8"/>
      <c r="H158" s="8"/>
    </row>
    <row r="159" spans="2:8" ht="15" x14ac:dyDescent="0.3">
      <c r="B159" s="8"/>
      <c r="C159" s="8"/>
      <c r="D159" s="8"/>
      <c r="E159" s="8"/>
      <c r="F159" s="8"/>
      <c r="G159" s="8"/>
      <c r="H159" s="8"/>
    </row>
    <row r="160" spans="2:8" ht="15" x14ac:dyDescent="0.3">
      <c r="B160" s="8"/>
      <c r="C160" s="8"/>
      <c r="D160" s="8"/>
      <c r="E160" s="8"/>
      <c r="F160" s="8"/>
      <c r="G160" s="8"/>
      <c r="H160" s="8"/>
    </row>
    <row r="161" spans="2:8" ht="15" x14ac:dyDescent="0.3">
      <c r="B161" s="8"/>
      <c r="C161" s="8"/>
      <c r="D161" s="8"/>
      <c r="E161" s="8"/>
      <c r="F161" s="8"/>
      <c r="G161" s="8"/>
      <c r="H161" s="8"/>
    </row>
    <row r="162" spans="2:8" ht="15" x14ac:dyDescent="0.3">
      <c r="B162" s="8"/>
      <c r="C162" s="8"/>
      <c r="D162" s="8"/>
      <c r="E162" s="8"/>
      <c r="F162" s="8"/>
      <c r="G162" s="8"/>
      <c r="H162" s="8"/>
    </row>
    <row r="163" spans="2:8" ht="15" x14ac:dyDescent="0.3">
      <c r="B163" s="8"/>
      <c r="C163" s="8"/>
      <c r="D163" s="8"/>
      <c r="E163" s="8"/>
      <c r="F163" s="8"/>
      <c r="G163" s="8"/>
      <c r="H163" s="8"/>
    </row>
    <row r="164" spans="2:8" ht="15" x14ac:dyDescent="0.3">
      <c r="B164" s="8"/>
      <c r="C164" s="8"/>
      <c r="D164" s="8"/>
      <c r="E164" s="8"/>
      <c r="F164" s="8"/>
      <c r="G164" s="8"/>
      <c r="H164" s="8"/>
    </row>
    <row r="165" spans="2:8" ht="15" x14ac:dyDescent="0.3">
      <c r="B165" s="8"/>
      <c r="C165" s="8"/>
      <c r="D165" s="8"/>
      <c r="E165" s="8"/>
      <c r="F165" s="8"/>
      <c r="G165" s="8"/>
      <c r="H165" s="8"/>
    </row>
    <row r="166" spans="2:8" ht="15" x14ac:dyDescent="0.3">
      <c r="B166" s="8"/>
      <c r="C166" s="8"/>
      <c r="D166" s="8"/>
      <c r="E166" s="8"/>
      <c r="F166" s="8"/>
      <c r="G166" s="8"/>
      <c r="H166" s="8"/>
    </row>
    <row r="167" spans="2:8" ht="15" x14ac:dyDescent="0.3">
      <c r="B167" s="8"/>
      <c r="C167" s="8"/>
      <c r="D167" s="8"/>
      <c r="E167" s="8"/>
      <c r="F167" s="8"/>
      <c r="G167" s="8"/>
      <c r="H167" s="8"/>
    </row>
    <row r="168" spans="2:8" ht="15" x14ac:dyDescent="0.3">
      <c r="B168" s="8"/>
      <c r="C168" s="8"/>
      <c r="D168" s="8"/>
      <c r="E168" s="8"/>
      <c r="F168" s="8"/>
      <c r="G168" s="8"/>
      <c r="H168" s="8"/>
    </row>
    <row r="169" spans="2:8" ht="15" x14ac:dyDescent="0.3">
      <c r="B169" s="8"/>
      <c r="C169" s="8"/>
      <c r="D169" s="8"/>
      <c r="E169" s="8"/>
      <c r="F169" s="8"/>
      <c r="G169" s="8"/>
      <c r="H169" s="8"/>
    </row>
    <row r="170" spans="2:8" ht="15" x14ac:dyDescent="0.3">
      <c r="B170" s="8"/>
      <c r="C170" s="8"/>
      <c r="D170" s="8"/>
      <c r="E170" s="8"/>
      <c r="F170" s="8"/>
      <c r="G170" s="8"/>
      <c r="H170" s="8"/>
    </row>
    <row r="171" spans="2:8" ht="15" x14ac:dyDescent="0.3">
      <c r="B171" s="8"/>
      <c r="C171" s="8"/>
      <c r="D171" s="8"/>
      <c r="E171" s="8"/>
      <c r="F171" s="8"/>
      <c r="G171" s="8"/>
      <c r="H171" s="8"/>
    </row>
    <row r="172" spans="2:8" ht="15" x14ac:dyDescent="0.3">
      <c r="B172" s="8"/>
      <c r="C172" s="8"/>
      <c r="D172" s="8"/>
      <c r="E172" s="8"/>
      <c r="F172" s="8"/>
      <c r="G172" s="8"/>
      <c r="H172" s="8"/>
    </row>
    <row r="173" spans="2:8" ht="15" x14ac:dyDescent="0.3">
      <c r="B173" s="8"/>
      <c r="C173" s="8"/>
      <c r="D173" s="8"/>
      <c r="E173" s="8"/>
      <c r="F173" s="8"/>
      <c r="G173" s="8"/>
      <c r="H173" s="8"/>
    </row>
    <row r="174" spans="2:8" ht="15" x14ac:dyDescent="0.3">
      <c r="B174" s="8"/>
      <c r="C174" s="8"/>
      <c r="D174" s="8"/>
      <c r="E174" s="8"/>
      <c r="F174" s="8"/>
      <c r="G174" s="8"/>
      <c r="H174" s="8"/>
    </row>
    <row r="175" spans="2:8" ht="15" x14ac:dyDescent="0.3">
      <c r="B175" s="8"/>
      <c r="C175" s="8"/>
      <c r="D175" s="8"/>
      <c r="E175" s="8"/>
      <c r="F175" s="8"/>
      <c r="G175" s="8"/>
      <c r="H175" s="8"/>
    </row>
    <row r="176" spans="2:8" ht="15" x14ac:dyDescent="0.3">
      <c r="B176" s="8"/>
      <c r="C176" s="8"/>
      <c r="D176" s="8"/>
      <c r="E176" s="8"/>
      <c r="F176" s="8"/>
      <c r="G176" s="8"/>
      <c r="H176" s="8"/>
    </row>
    <row r="177" spans="2:8" ht="15" x14ac:dyDescent="0.3">
      <c r="B177" s="8"/>
      <c r="C177" s="8"/>
      <c r="D177" s="8"/>
      <c r="E177" s="8"/>
      <c r="F177" s="8"/>
      <c r="G177" s="8"/>
      <c r="H177" s="8"/>
    </row>
    <row r="178" spans="2:8" ht="15" x14ac:dyDescent="0.3">
      <c r="B178" s="8"/>
      <c r="C178" s="8"/>
      <c r="D178" s="8"/>
      <c r="E178" s="8"/>
      <c r="F178" s="8"/>
      <c r="G178" s="8"/>
      <c r="H178" s="8"/>
    </row>
    <row r="179" spans="2:8" ht="15" x14ac:dyDescent="0.3">
      <c r="B179" s="8"/>
      <c r="C179" s="8"/>
      <c r="D179" s="8"/>
      <c r="E179" s="8"/>
      <c r="F179" s="8"/>
      <c r="G179" s="8"/>
      <c r="H179" s="8"/>
    </row>
    <row r="180" spans="2:8" ht="15" x14ac:dyDescent="0.3">
      <c r="B180" s="8"/>
      <c r="C180" s="8"/>
      <c r="D180" s="8"/>
      <c r="E180" s="8"/>
      <c r="F180" s="8"/>
      <c r="G180" s="8"/>
      <c r="H180" s="8"/>
    </row>
    <row r="181" spans="2:8" ht="15" x14ac:dyDescent="0.3">
      <c r="B181" s="8"/>
      <c r="C181" s="8"/>
      <c r="D181" s="8"/>
      <c r="E181" s="8"/>
      <c r="F181" s="8"/>
      <c r="G181" s="8"/>
      <c r="H181" s="8"/>
    </row>
    <row r="182" spans="2:8" ht="15" x14ac:dyDescent="0.3">
      <c r="B182" s="8"/>
      <c r="C182" s="8"/>
      <c r="D182" s="8"/>
      <c r="E182" s="8"/>
      <c r="F182" s="8"/>
      <c r="G182" s="8"/>
      <c r="H182" s="8"/>
    </row>
    <row r="183" spans="2:8" ht="15" x14ac:dyDescent="0.3">
      <c r="B183" s="8"/>
      <c r="C183" s="8"/>
      <c r="D183" s="8"/>
      <c r="E183" s="8"/>
      <c r="F183" s="8"/>
      <c r="G183" s="8"/>
      <c r="H183" s="8"/>
    </row>
    <row r="184" spans="2:8" ht="15" x14ac:dyDescent="0.3">
      <c r="B184" s="8"/>
      <c r="C184" s="8"/>
      <c r="D184" s="8"/>
      <c r="E184" s="8"/>
      <c r="F184" s="8"/>
      <c r="G184" s="8"/>
      <c r="H184" s="8"/>
    </row>
    <row r="185" spans="2:8" ht="15" x14ac:dyDescent="0.3">
      <c r="B185" s="8"/>
      <c r="C185" s="8"/>
      <c r="D185" s="8"/>
      <c r="E185" s="8"/>
      <c r="F185" s="8"/>
      <c r="G185" s="8"/>
      <c r="H185" s="8"/>
    </row>
    <row r="186" spans="2:8" ht="15" x14ac:dyDescent="0.3">
      <c r="B186" s="8"/>
      <c r="C186" s="8"/>
      <c r="D186" s="8"/>
      <c r="E186" s="8"/>
      <c r="F186" s="8"/>
      <c r="G186" s="8"/>
      <c r="H186" s="8"/>
    </row>
    <row r="187" spans="2:8" ht="15" x14ac:dyDescent="0.3">
      <c r="B187" s="8"/>
      <c r="C187" s="8"/>
      <c r="D187" s="8"/>
      <c r="E187" s="8"/>
      <c r="F187" s="8"/>
      <c r="G187" s="8"/>
      <c r="H187" s="8"/>
    </row>
    <row r="188" spans="2:8" ht="15" x14ac:dyDescent="0.3">
      <c r="B188" s="8"/>
      <c r="C188" s="8"/>
      <c r="D188" s="8"/>
      <c r="E188" s="8"/>
      <c r="F188" s="8"/>
      <c r="G188" s="8"/>
      <c r="H188" s="8"/>
    </row>
    <row r="189" spans="2:8" ht="15" x14ac:dyDescent="0.3">
      <c r="B189" s="8"/>
      <c r="C189" s="8"/>
      <c r="D189" s="8"/>
      <c r="E189" s="8"/>
      <c r="F189" s="8"/>
      <c r="G189" s="8"/>
      <c r="H189" s="8"/>
    </row>
    <row r="190" spans="2:8" ht="15" x14ac:dyDescent="0.3">
      <c r="B190" s="8"/>
      <c r="C190" s="8"/>
      <c r="D190" s="8"/>
      <c r="E190" s="8"/>
      <c r="F190" s="8"/>
      <c r="G190" s="8"/>
      <c r="H190" s="8"/>
    </row>
    <row r="191" spans="2:8" ht="15" x14ac:dyDescent="0.3">
      <c r="B191" s="8"/>
      <c r="C191" s="8"/>
      <c r="D191" s="8"/>
      <c r="E191" s="8"/>
      <c r="F191" s="8"/>
      <c r="G191" s="8"/>
      <c r="H191" s="8"/>
    </row>
    <row r="192" spans="2:8" ht="15" x14ac:dyDescent="0.3">
      <c r="B192" s="8"/>
      <c r="C192" s="8"/>
      <c r="D192" s="8"/>
      <c r="E192" s="8"/>
      <c r="F192" s="8"/>
      <c r="G192" s="8"/>
      <c r="H192" s="8"/>
    </row>
    <row r="193" spans="2:8" ht="15" x14ac:dyDescent="0.3">
      <c r="B193" s="8"/>
      <c r="C193" s="8"/>
      <c r="D193" s="8"/>
      <c r="E193" s="8"/>
      <c r="F193" s="8"/>
      <c r="G193" s="8"/>
      <c r="H193" s="8"/>
    </row>
    <row r="194" spans="2:8" ht="15" x14ac:dyDescent="0.3">
      <c r="B194" s="8"/>
      <c r="C194" s="8"/>
      <c r="D194" s="8"/>
      <c r="E194" s="8"/>
      <c r="F194" s="8"/>
      <c r="G194" s="8"/>
      <c r="H194" s="8"/>
    </row>
    <row r="195" spans="2:8" ht="15" x14ac:dyDescent="0.3">
      <c r="B195" s="8"/>
      <c r="C195" s="8"/>
      <c r="D195" s="8"/>
      <c r="E195" s="8"/>
      <c r="F195" s="8"/>
      <c r="G195" s="8"/>
      <c r="H195" s="8"/>
    </row>
    <row r="196" spans="2:8" ht="15" x14ac:dyDescent="0.3">
      <c r="B196" s="8"/>
      <c r="C196" s="8"/>
      <c r="D196" s="8"/>
      <c r="E196" s="8"/>
      <c r="F196" s="8"/>
      <c r="G196" s="8"/>
      <c r="H196" s="8"/>
    </row>
    <row r="197" spans="2:8" ht="15" x14ac:dyDescent="0.3">
      <c r="B197" s="8"/>
      <c r="C197" s="8"/>
      <c r="D197" s="8"/>
      <c r="E197" s="8"/>
      <c r="F197" s="8"/>
      <c r="G197" s="8"/>
      <c r="H197" s="8"/>
    </row>
    <row r="198" spans="2:8" ht="15" x14ac:dyDescent="0.3">
      <c r="B198" s="8"/>
      <c r="C198" s="8"/>
      <c r="D198" s="8"/>
      <c r="E198" s="8"/>
      <c r="F198" s="8"/>
      <c r="G198" s="8"/>
      <c r="H198" s="8"/>
    </row>
    <row r="199" spans="2:8" ht="15" x14ac:dyDescent="0.3">
      <c r="B199" s="8"/>
      <c r="C199" s="8"/>
      <c r="D199" s="8"/>
      <c r="E199" s="8"/>
      <c r="F199" s="8"/>
      <c r="G199" s="8"/>
      <c r="H199" s="8"/>
    </row>
    <row r="200" spans="2:8" ht="15" x14ac:dyDescent="0.3">
      <c r="B200" s="8"/>
      <c r="C200" s="8"/>
      <c r="D200" s="8"/>
      <c r="E200" s="8"/>
      <c r="F200" s="8"/>
      <c r="G200" s="8"/>
      <c r="H200" s="8"/>
    </row>
    <row r="201" spans="2:8" ht="15" x14ac:dyDescent="0.3">
      <c r="B201" s="8"/>
      <c r="C201" s="8"/>
      <c r="D201" s="8"/>
      <c r="E201" s="8"/>
      <c r="F201" s="8"/>
      <c r="G201" s="8"/>
      <c r="H201" s="8"/>
    </row>
    <row r="202" spans="2:8" ht="15" x14ac:dyDescent="0.3">
      <c r="B202" s="8"/>
      <c r="C202" s="8"/>
      <c r="D202" s="8"/>
      <c r="E202" s="8"/>
      <c r="F202" s="8"/>
      <c r="G202" s="8"/>
      <c r="H202" s="8"/>
    </row>
  </sheetData>
  <phoneticPr fontId="2" type="noConversion"/>
  <pageMargins left="0.39" right="0.17" top="0.47" bottom="0.81" header="0.8" footer="0.81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7"/>
  <sheetViews>
    <sheetView topLeftCell="A118" zoomScale="90" workbookViewId="0">
      <selection activeCell="L147" sqref="L147"/>
    </sheetView>
  </sheetViews>
  <sheetFormatPr baseColWidth="10" defaultRowHeight="12.75" x14ac:dyDescent="0.2"/>
  <cols>
    <col min="1" max="1" width="6.28515625" customWidth="1"/>
    <col min="2" max="2" width="27.28515625" style="21" customWidth="1"/>
    <col min="3" max="3" width="10.7109375" style="21" customWidth="1"/>
    <col min="4" max="8" width="11.7109375" style="21" customWidth="1"/>
    <col min="9" max="11" width="11.7109375" customWidth="1"/>
  </cols>
  <sheetData>
    <row r="2" spans="2:12" ht="16.5" x14ac:dyDescent="0.35">
      <c r="B2" s="3" t="s">
        <v>145</v>
      </c>
      <c r="C2" s="8"/>
      <c r="D2" s="8"/>
      <c r="E2" s="8"/>
      <c r="F2" s="8"/>
      <c r="G2" s="8"/>
      <c r="H2" s="8"/>
    </row>
    <row r="3" spans="2:12" ht="16.5" x14ac:dyDescent="0.35">
      <c r="B3" s="4" t="s">
        <v>146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1243</v>
      </c>
    </row>
    <row r="5" spans="2:12" ht="15" x14ac:dyDescent="0.3">
      <c r="B5" s="7" t="s">
        <v>467</v>
      </c>
      <c r="C5" s="16">
        <v>5819</v>
      </c>
      <c r="D5" s="16">
        <v>3800</v>
      </c>
      <c r="E5" s="16">
        <v>3650</v>
      </c>
      <c r="F5" s="16">
        <v>3300</v>
      </c>
      <c r="G5" s="16">
        <v>5200</v>
      </c>
      <c r="H5" s="16">
        <v>4500</v>
      </c>
      <c r="I5" s="16"/>
      <c r="J5" s="16"/>
      <c r="K5" s="16">
        <v>5375</v>
      </c>
      <c r="L5" s="45">
        <v>3850</v>
      </c>
    </row>
    <row r="6" spans="2:12" ht="15" x14ac:dyDescent="0.3">
      <c r="B6" s="7" t="s">
        <v>147</v>
      </c>
      <c r="C6" s="16">
        <v>53843</v>
      </c>
      <c r="D6" s="16">
        <v>49716</v>
      </c>
      <c r="E6" s="16">
        <v>9500</v>
      </c>
      <c r="F6" s="16">
        <v>251845</v>
      </c>
      <c r="G6" s="16">
        <v>171128</v>
      </c>
      <c r="H6" s="16">
        <v>169218</v>
      </c>
      <c r="I6" s="16">
        <v>156668</v>
      </c>
      <c r="J6" s="16">
        <v>273249</v>
      </c>
      <c r="K6" s="16">
        <v>274222</v>
      </c>
      <c r="L6" s="45">
        <v>110676</v>
      </c>
    </row>
    <row r="7" spans="2:12" ht="15" x14ac:dyDescent="0.3">
      <c r="B7" s="7" t="s">
        <v>975</v>
      </c>
      <c r="C7" s="16"/>
      <c r="D7" s="16"/>
      <c r="E7" s="16">
        <v>2000</v>
      </c>
      <c r="F7" s="16"/>
      <c r="G7" s="16"/>
      <c r="H7" s="16"/>
      <c r="I7" s="16"/>
      <c r="J7" s="16"/>
      <c r="K7" s="16"/>
      <c r="L7" s="69"/>
    </row>
    <row r="8" spans="2:12" ht="15" x14ac:dyDescent="0.3">
      <c r="B8" s="7" t="s">
        <v>1022</v>
      </c>
      <c r="C8" s="16"/>
      <c r="D8" s="16"/>
      <c r="E8" s="16"/>
      <c r="F8" s="16"/>
      <c r="G8" s="16">
        <v>11360</v>
      </c>
      <c r="H8" s="16"/>
      <c r="I8" s="16"/>
      <c r="J8" s="16"/>
      <c r="K8" s="16"/>
      <c r="L8" s="69"/>
    </row>
    <row r="9" spans="2:12" ht="15" x14ac:dyDescent="0.3">
      <c r="B9" s="7" t="s">
        <v>680</v>
      </c>
      <c r="C9" s="16"/>
      <c r="D9" s="16"/>
      <c r="E9" s="16"/>
      <c r="F9" s="16"/>
      <c r="G9" s="16"/>
      <c r="H9" s="16"/>
      <c r="I9" s="16"/>
      <c r="J9" s="16"/>
      <c r="K9" s="16">
        <v>3</v>
      </c>
      <c r="L9" s="69"/>
    </row>
    <row r="10" spans="2:12" ht="15" x14ac:dyDescent="0.3">
      <c r="B10" s="7" t="s">
        <v>681</v>
      </c>
      <c r="C10" s="16"/>
      <c r="D10" s="16"/>
      <c r="E10" s="16"/>
      <c r="F10" s="16"/>
      <c r="G10" s="16"/>
      <c r="H10" s="16"/>
      <c r="I10" s="16"/>
      <c r="J10" s="16"/>
      <c r="K10" s="16">
        <v>2</v>
      </c>
      <c r="L10" s="69"/>
    </row>
    <row r="11" spans="2:12" ht="15" x14ac:dyDescent="0.3">
      <c r="B11" s="7" t="s">
        <v>682</v>
      </c>
      <c r="C11" s="16"/>
      <c r="D11" s="16"/>
      <c r="E11" s="16"/>
      <c r="F11" s="16"/>
      <c r="G11" s="16"/>
      <c r="H11" s="16"/>
      <c r="I11" s="16"/>
      <c r="J11" s="16"/>
      <c r="K11" s="16">
        <v>3</v>
      </c>
      <c r="L11" s="69"/>
    </row>
    <row r="12" spans="2:12" ht="15" x14ac:dyDescent="0.3">
      <c r="B12" s="7" t="s">
        <v>148</v>
      </c>
      <c r="C12" s="16">
        <v>200</v>
      </c>
      <c r="D12" s="16"/>
      <c r="E12" s="16"/>
      <c r="F12" s="16"/>
      <c r="G12" s="16"/>
      <c r="H12" s="16"/>
      <c r="I12" s="16">
        <v>15</v>
      </c>
      <c r="J12" s="16"/>
      <c r="K12" s="16">
        <v>150</v>
      </c>
      <c r="L12" s="69"/>
    </row>
    <row r="13" spans="2:12" ht="15" x14ac:dyDescent="0.3">
      <c r="B13" s="7" t="s">
        <v>149</v>
      </c>
      <c r="C13" s="16">
        <v>1000</v>
      </c>
      <c r="D13" s="16">
        <v>1000</v>
      </c>
      <c r="E13" s="16">
        <v>9300</v>
      </c>
      <c r="F13" s="16"/>
      <c r="G13" s="16"/>
      <c r="H13" s="16"/>
      <c r="I13" s="16"/>
      <c r="J13" s="16">
        <v>3000</v>
      </c>
      <c r="K13" s="16">
        <v>5050</v>
      </c>
      <c r="L13" s="45">
        <v>2500</v>
      </c>
    </row>
    <row r="14" spans="2:12" ht="15" x14ac:dyDescent="0.3">
      <c r="B14" s="7" t="s">
        <v>822</v>
      </c>
      <c r="C14" s="16">
        <v>4442</v>
      </c>
      <c r="D14" s="16">
        <v>12310</v>
      </c>
      <c r="E14" s="16">
        <v>27018</v>
      </c>
      <c r="F14" s="16">
        <v>92434</v>
      </c>
      <c r="G14" s="16">
        <v>73743</v>
      </c>
      <c r="H14" s="16">
        <v>29276</v>
      </c>
      <c r="I14" s="16">
        <v>34151</v>
      </c>
      <c r="J14" s="16">
        <v>53600</v>
      </c>
      <c r="K14" s="16">
        <v>81866</v>
      </c>
      <c r="L14" s="45">
        <v>30180</v>
      </c>
    </row>
    <row r="15" spans="2:12" ht="15" x14ac:dyDescent="0.3">
      <c r="B15" s="6" t="s">
        <v>1023</v>
      </c>
      <c r="C15" s="16"/>
      <c r="D15" s="16"/>
      <c r="E15" s="16"/>
      <c r="F15" s="16">
        <v>2656</v>
      </c>
      <c r="G15" s="16">
        <v>1095</v>
      </c>
      <c r="H15" s="16">
        <v>84</v>
      </c>
      <c r="I15" s="16"/>
      <c r="J15" s="16"/>
      <c r="K15" s="16"/>
      <c r="L15" s="69"/>
    </row>
    <row r="16" spans="2:12" ht="15" x14ac:dyDescent="0.3">
      <c r="B16" s="7" t="s">
        <v>150</v>
      </c>
      <c r="C16" s="16"/>
      <c r="D16" s="16"/>
      <c r="E16" s="16"/>
      <c r="F16" s="16"/>
      <c r="G16" s="16"/>
      <c r="H16" s="16">
        <v>20</v>
      </c>
      <c r="I16" s="16">
        <v>20</v>
      </c>
      <c r="J16" s="16"/>
      <c r="K16" s="16"/>
      <c r="L16" s="69"/>
    </row>
    <row r="17" spans="2:12" ht="15" x14ac:dyDescent="0.3">
      <c r="B17" s="7" t="s">
        <v>823</v>
      </c>
      <c r="C17" s="16">
        <v>1950</v>
      </c>
      <c r="D17" s="16"/>
      <c r="E17" s="16"/>
      <c r="F17" s="16">
        <v>400</v>
      </c>
      <c r="G17" s="16"/>
      <c r="H17" s="16">
        <v>983</v>
      </c>
      <c r="I17" s="16">
        <v>18773</v>
      </c>
      <c r="J17" s="16"/>
      <c r="K17" s="16"/>
      <c r="L17" s="69"/>
    </row>
    <row r="18" spans="2:12" ht="15" x14ac:dyDescent="0.3">
      <c r="B18" s="7" t="s">
        <v>468</v>
      </c>
      <c r="C18" s="16">
        <v>8901</v>
      </c>
      <c r="D18" s="16">
        <v>6213</v>
      </c>
      <c r="E18" s="16"/>
      <c r="F18" s="16"/>
      <c r="G18" s="16"/>
      <c r="H18" s="16"/>
      <c r="I18" s="16"/>
      <c r="J18" s="16"/>
      <c r="K18" s="16"/>
      <c r="L18" s="69"/>
    </row>
    <row r="19" spans="2:12" ht="15" x14ac:dyDescent="0.3">
      <c r="B19" s="7" t="s">
        <v>469</v>
      </c>
      <c r="C19" s="16">
        <v>40</v>
      </c>
      <c r="D19" s="16"/>
      <c r="E19" s="16"/>
      <c r="F19" s="16"/>
      <c r="G19" s="16"/>
      <c r="H19" s="16"/>
      <c r="I19" s="16"/>
      <c r="J19" s="16"/>
      <c r="K19" s="16"/>
      <c r="L19" s="69"/>
    </row>
    <row r="20" spans="2:12" ht="15" x14ac:dyDescent="0.3">
      <c r="B20" s="7" t="s">
        <v>824</v>
      </c>
      <c r="C20" s="16"/>
      <c r="D20" s="16"/>
      <c r="E20" s="16"/>
      <c r="F20" s="16">
        <v>2500</v>
      </c>
      <c r="G20" s="16"/>
      <c r="H20" s="16">
        <v>11000</v>
      </c>
      <c r="I20" s="16">
        <v>11000</v>
      </c>
      <c r="J20" s="16">
        <v>1100</v>
      </c>
      <c r="K20" s="16"/>
      <c r="L20" s="69"/>
    </row>
    <row r="21" spans="2:12" ht="15" x14ac:dyDescent="0.3">
      <c r="B21" s="7" t="s">
        <v>825</v>
      </c>
      <c r="C21" s="16">
        <v>56867</v>
      </c>
      <c r="D21" s="16">
        <v>30335</v>
      </c>
      <c r="E21" s="16"/>
      <c r="F21" s="16">
        <v>284775</v>
      </c>
      <c r="G21" s="16">
        <v>189513</v>
      </c>
      <c r="H21" s="16">
        <v>164118</v>
      </c>
      <c r="I21" s="16">
        <v>157412</v>
      </c>
      <c r="J21" s="16">
        <v>374458</v>
      </c>
      <c r="K21" s="16">
        <v>308250</v>
      </c>
      <c r="L21" s="45">
        <v>132066</v>
      </c>
    </row>
    <row r="22" spans="2:12" ht="15" x14ac:dyDescent="0.3">
      <c r="B22" s="7" t="s">
        <v>1109</v>
      </c>
      <c r="C22" s="16"/>
      <c r="D22" s="16"/>
      <c r="E22" s="16"/>
      <c r="F22" s="16"/>
      <c r="G22" s="16"/>
      <c r="H22" s="16"/>
      <c r="I22" s="16"/>
      <c r="J22" s="16"/>
      <c r="K22" s="16"/>
      <c r="L22" s="45">
        <v>6000</v>
      </c>
    </row>
    <row r="23" spans="2:12" ht="15" x14ac:dyDescent="0.3">
      <c r="B23" s="7" t="s">
        <v>151</v>
      </c>
      <c r="C23" s="16"/>
      <c r="D23" s="16"/>
      <c r="E23" s="16"/>
      <c r="F23" s="16"/>
      <c r="G23" s="16"/>
      <c r="H23" s="16"/>
      <c r="I23" s="16">
        <v>5</v>
      </c>
      <c r="J23" s="16">
        <v>9</v>
      </c>
      <c r="K23" s="16"/>
      <c r="L23" s="69"/>
    </row>
    <row r="24" spans="2:12" ht="15" x14ac:dyDescent="0.3">
      <c r="B24" s="7" t="s">
        <v>470</v>
      </c>
      <c r="C24" s="16">
        <v>3239</v>
      </c>
      <c r="D24" s="16">
        <v>1940</v>
      </c>
      <c r="E24" s="16"/>
      <c r="F24" s="16"/>
      <c r="G24" s="16">
        <v>352</v>
      </c>
      <c r="H24" s="16">
        <v>6800</v>
      </c>
      <c r="I24" s="16"/>
      <c r="J24" s="16"/>
      <c r="K24" s="16"/>
      <c r="L24" s="69"/>
    </row>
    <row r="25" spans="2:12" ht="15" x14ac:dyDescent="0.3">
      <c r="B25" s="7" t="s">
        <v>826</v>
      </c>
      <c r="C25" s="16"/>
      <c r="D25" s="16"/>
      <c r="E25" s="16"/>
      <c r="F25" s="16">
        <v>17663</v>
      </c>
      <c r="G25" s="16">
        <v>31543</v>
      </c>
      <c r="H25" s="16">
        <v>11918</v>
      </c>
      <c r="I25" s="16"/>
      <c r="J25" s="16">
        <v>1652730</v>
      </c>
      <c r="K25" s="16">
        <v>3301</v>
      </c>
      <c r="L25" s="32">
        <v>641</v>
      </c>
    </row>
    <row r="26" spans="2:12" ht="15" x14ac:dyDescent="0.3">
      <c r="B26" s="7" t="s">
        <v>1024</v>
      </c>
      <c r="C26" s="16"/>
      <c r="D26" s="16"/>
      <c r="E26" s="16"/>
      <c r="F26" s="16">
        <v>240</v>
      </c>
      <c r="G26" s="16"/>
      <c r="H26" s="16"/>
      <c r="I26" s="16"/>
      <c r="J26" s="16"/>
      <c r="K26" s="16"/>
      <c r="L26" s="69"/>
    </row>
    <row r="27" spans="2:12" ht="15" x14ac:dyDescent="0.3">
      <c r="B27" s="7" t="s">
        <v>1025</v>
      </c>
      <c r="C27" s="16"/>
      <c r="D27" s="16"/>
      <c r="E27" s="16"/>
      <c r="F27" s="16"/>
      <c r="G27" s="16"/>
      <c r="H27" s="16">
        <v>810</v>
      </c>
      <c r="I27" s="16"/>
      <c r="J27" s="16"/>
      <c r="K27" s="16"/>
      <c r="L27" s="69"/>
    </row>
    <row r="28" spans="2:12" ht="15" x14ac:dyDescent="0.3">
      <c r="B28" s="7" t="s">
        <v>152</v>
      </c>
      <c r="C28" s="16"/>
      <c r="D28" s="16">
        <v>6500</v>
      </c>
      <c r="E28" s="16">
        <v>3000</v>
      </c>
      <c r="F28" s="16"/>
      <c r="G28" s="16">
        <v>4800</v>
      </c>
      <c r="H28" s="16"/>
      <c r="I28" s="16">
        <v>5300</v>
      </c>
      <c r="J28" s="16">
        <v>8700</v>
      </c>
      <c r="K28" s="16"/>
      <c r="L28" s="69"/>
    </row>
    <row r="29" spans="2:12" ht="15" x14ac:dyDescent="0.3">
      <c r="B29" s="7" t="s">
        <v>683</v>
      </c>
      <c r="C29" s="16"/>
      <c r="D29" s="16"/>
      <c r="E29" s="16"/>
      <c r="F29" s="16"/>
      <c r="G29" s="16"/>
      <c r="H29" s="16"/>
      <c r="I29" s="16"/>
      <c r="J29" s="16"/>
      <c r="K29" s="16">
        <v>6764</v>
      </c>
      <c r="L29" s="69"/>
    </row>
    <row r="30" spans="2:12" ht="15" x14ac:dyDescent="0.3">
      <c r="B30" s="7" t="s">
        <v>153</v>
      </c>
      <c r="C30" s="16"/>
      <c r="D30" s="16"/>
      <c r="E30" s="16"/>
      <c r="F30" s="16"/>
      <c r="G30" s="16"/>
      <c r="H30" s="16">
        <v>500</v>
      </c>
      <c r="I30" s="16"/>
      <c r="J30" s="16">
        <v>4550</v>
      </c>
      <c r="K30" s="16"/>
      <c r="L30" s="69"/>
    </row>
    <row r="31" spans="2:12" ht="15" x14ac:dyDescent="0.3">
      <c r="B31" s="7" t="s">
        <v>827</v>
      </c>
      <c r="C31" s="16">
        <v>2100</v>
      </c>
      <c r="D31" s="16">
        <v>1000</v>
      </c>
      <c r="E31" s="16">
        <v>2000</v>
      </c>
      <c r="F31" s="16">
        <v>2000</v>
      </c>
      <c r="G31" s="16"/>
      <c r="H31" s="16"/>
      <c r="I31" s="16"/>
      <c r="J31" s="16">
        <v>3495</v>
      </c>
      <c r="K31" s="16">
        <v>2000</v>
      </c>
      <c r="L31" s="45">
        <v>2000</v>
      </c>
    </row>
    <row r="32" spans="2:12" ht="15" x14ac:dyDescent="0.3">
      <c r="B32" s="7" t="s">
        <v>828</v>
      </c>
      <c r="C32" s="16">
        <v>11370</v>
      </c>
      <c r="D32" s="16">
        <v>6960</v>
      </c>
      <c r="E32" s="16">
        <v>6000</v>
      </c>
      <c r="F32" s="16">
        <v>58619</v>
      </c>
      <c r="G32" s="16">
        <v>46315</v>
      </c>
      <c r="H32" s="16">
        <v>18080</v>
      </c>
      <c r="I32" s="16"/>
      <c r="J32" s="16">
        <v>12640</v>
      </c>
      <c r="K32" s="16">
        <v>8631</v>
      </c>
      <c r="L32" s="32">
        <v>600</v>
      </c>
    </row>
    <row r="33" spans="2:12" ht="15" x14ac:dyDescent="0.3">
      <c r="B33" s="7" t="s">
        <v>829</v>
      </c>
      <c r="C33" s="16">
        <v>4100</v>
      </c>
      <c r="D33" s="16">
        <v>2000</v>
      </c>
      <c r="E33" s="16">
        <v>232</v>
      </c>
      <c r="F33" s="16">
        <v>3190</v>
      </c>
      <c r="G33" s="16">
        <v>1650</v>
      </c>
      <c r="H33" s="16">
        <v>2500</v>
      </c>
      <c r="I33" s="16">
        <v>18780</v>
      </c>
      <c r="J33" s="16">
        <v>21904</v>
      </c>
      <c r="K33" s="16">
        <v>4100</v>
      </c>
      <c r="L33" s="45">
        <v>2150</v>
      </c>
    </row>
    <row r="34" spans="2:12" ht="15" x14ac:dyDescent="0.3">
      <c r="B34" s="7" t="s">
        <v>1106</v>
      </c>
      <c r="C34" s="16"/>
      <c r="D34" s="16"/>
      <c r="E34" s="16"/>
      <c r="F34" s="16"/>
      <c r="G34" s="16"/>
      <c r="H34" s="16"/>
      <c r="I34" s="16"/>
      <c r="J34" s="16"/>
      <c r="K34" s="16"/>
      <c r="L34" s="69">
        <v>72</v>
      </c>
    </row>
    <row r="35" spans="2:12" ht="15" x14ac:dyDescent="0.3">
      <c r="B35" s="7" t="s">
        <v>830</v>
      </c>
      <c r="C35" s="16">
        <v>113541</v>
      </c>
      <c r="D35" s="16">
        <v>70720</v>
      </c>
      <c r="E35" s="16">
        <v>103249</v>
      </c>
      <c r="F35" s="16">
        <v>276917</v>
      </c>
      <c r="G35" s="16">
        <v>198914</v>
      </c>
      <c r="H35" s="16">
        <v>137525</v>
      </c>
      <c r="I35" s="16">
        <v>692</v>
      </c>
      <c r="J35" s="16">
        <v>123924</v>
      </c>
      <c r="K35" s="16">
        <v>222318</v>
      </c>
      <c r="L35" s="95">
        <v>75553</v>
      </c>
    </row>
    <row r="36" spans="2:12" ht="15" x14ac:dyDescent="0.3">
      <c r="B36" s="7" t="s">
        <v>154</v>
      </c>
      <c r="C36" s="16">
        <v>9000</v>
      </c>
      <c r="D36" s="16">
        <v>4000</v>
      </c>
      <c r="E36" s="16">
        <v>3000</v>
      </c>
      <c r="F36" s="16"/>
      <c r="G36" s="16"/>
      <c r="H36" s="16"/>
      <c r="I36" s="16">
        <v>141295</v>
      </c>
      <c r="J36" s="16">
        <v>125995</v>
      </c>
      <c r="K36" s="16">
        <v>6000</v>
      </c>
      <c r="L36" s="69"/>
    </row>
    <row r="37" spans="2:12" ht="15" x14ac:dyDescent="0.3">
      <c r="B37" s="7" t="s">
        <v>834</v>
      </c>
      <c r="C37" s="16"/>
      <c r="D37" s="16"/>
      <c r="E37" s="16"/>
      <c r="F37" s="16">
        <v>5000</v>
      </c>
      <c r="G37" s="16">
        <v>9330</v>
      </c>
      <c r="H37" s="16"/>
      <c r="I37" s="16"/>
      <c r="J37" s="16"/>
      <c r="K37" s="16">
        <v>323</v>
      </c>
      <c r="L37" s="69"/>
    </row>
    <row r="38" spans="2:12" ht="15" x14ac:dyDescent="0.3">
      <c r="B38" s="7" t="s">
        <v>155</v>
      </c>
      <c r="C38" s="16"/>
      <c r="D38" s="16">
        <v>21357</v>
      </c>
      <c r="E38" s="16">
        <v>10349</v>
      </c>
      <c r="F38" s="16"/>
      <c r="G38" s="16"/>
      <c r="H38" s="16">
        <v>31319</v>
      </c>
      <c r="I38" s="16">
        <v>300</v>
      </c>
      <c r="J38" s="16"/>
      <c r="K38" s="16">
        <v>7000</v>
      </c>
      <c r="L38" s="69"/>
    </row>
    <row r="39" spans="2:12" ht="15" x14ac:dyDescent="0.3">
      <c r="B39" s="7" t="s">
        <v>831</v>
      </c>
      <c r="C39" s="16">
        <f>18910+3380</f>
        <v>22290</v>
      </c>
      <c r="D39" s="16">
        <v>17800</v>
      </c>
      <c r="E39" s="16">
        <v>20000</v>
      </c>
      <c r="F39" s="16">
        <v>20000</v>
      </c>
      <c r="G39" s="16">
        <v>6000</v>
      </c>
      <c r="H39" s="16">
        <v>7600</v>
      </c>
      <c r="I39" s="16">
        <v>20</v>
      </c>
      <c r="J39" s="16"/>
      <c r="K39" s="16"/>
      <c r="L39" s="45">
        <v>4600</v>
      </c>
    </row>
    <row r="40" spans="2:12" ht="15" x14ac:dyDescent="0.3">
      <c r="B40" s="7" t="s">
        <v>1107</v>
      </c>
      <c r="C40" s="16"/>
      <c r="D40" s="16"/>
      <c r="E40" s="16"/>
      <c r="F40" s="16"/>
      <c r="G40" s="16"/>
      <c r="H40" s="16"/>
      <c r="I40" s="16"/>
      <c r="J40" s="16"/>
      <c r="K40" s="16"/>
      <c r="L40" s="69">
        <v>817</v>
      </c>
    </row>
    <row r="41" spans="2:12" ht="15" x14ac:dyDescent="0.3">
      <c r="B41" s="7" t="s">
        <v>471</v>
      </c>
      <c r="C41" s="16">
        <v>17724</v>
      </c>
      <c r="D41" s="16">
        <v>1152</v>
      </c>
      <c r="E41" s="16"/>
      <c r="F41" s="16"/>
      <c r="G41" s="16"/>
      <c r="H41" s="16"/>
      <c r="I41" s="16"/>
      <c r="J41" s="16"/>
      <c r="K41" s="16"/>
      <c r="L41" s="69"/>
    </row>
    <row r="42" spans="2:12" ht="15" x14ac:dyDescent="0.3">
      <c r="B42" s="7" t="s">
        <v>156</v>
      </c>
      <c r="C42" s="16">
        <v>110</v>
      </c>
      <c r="D42" s="16">
        <v>125</v>
      </c>
      <c r="E42" s="16">
        <v>400</v>
      </c>
      <c r="F42" s="16"/>
      <c r="G42" s="16"/>
      <c r="H42" s="16"/>
      <c r="I42" s="16">
        <v>20</v>
      </c>
      <c r="J42" s="16"/>
      <c r="K42" s="16"/>
      <c r="L42" s="69"/>
    </row>
    <row r="43" spans="2:12" ht="15" x14ac:dyDescent="0.3">
      <c r="B43" s="7" t="s">
        <v>832</v>
      </c>
      <c r="C43" s="16">
        <v>81952</v>
      </c>
      <c r="D43" s="16">
        <v>72281</v>
      </c>
      <c r="E43" s="16">
        <v>94713</v>
      </c>
      <c r="F43" s="16">
        <v>115540</v>
      </c>
      <c r="G43" s="16">
        <v>70051</v>
      </c>
      <c r="H43" s="16">
        <v>2000</v>
      </c>
      <c r="I43" s="16"/>
      <c r="J43" s="16">
        <v>4000</v>
      </c>
      <c r="K43" s="16">
        <v>10780</v>
      </c>
      <c r="L43" s="45">
        <v>9704</v>
      </c>
    </row>
    <row r="44" spans="2:12" ht="15" x14ac:dyDescent="0.3">
      <c r="B44" s="7" t="s">
        <v>157</v>
      </c>
      <c r="C44" s="16">
        <v>180</v>
      </c>
      <c r="D44" s="16"/>
      <c r="E44" s="16"/>
      <c r="F44" s="16"/>
      <c r="G44" s="16"/>
      <c r="H44" s="16"/>
      <c r="I44" s="16">
        <v>9640</v>
      </c>
      <c r="J44" s="16">
        <v>8000</v>
      </c>
      <c r="K44" s="16"/>
      <c r="L44" s="69"/>
    </row>
    <row r="45" spans="2:12" ht="15" x14ac:dyDescent="0.3">
      <c r="B45" s="7" t="s">
        <v>833</v>
      </c>
      <c r="C45" s="16">
        <v>50744</v>
      </c>
      <c r="D45" s="16">
        <v>33020</v>
      </c>
      <c r="E45" s="16">
        <v>51985</v>
      </c>
      <c r="F45" s="16">
        <v>89181</v>
      </c>
      <c r="G45" s="16">
        <v>49347</v>
      </c>
      <c r="H45" s="16">
        <v>33053</v>
      </c>
      <c r="I45" s="16"/>
      <c r="J45" s="16">
        <v>8380</v>
      </c>
      <c r="K45" s="16">
        <v>36044</v>
      </c>
      <c r="L45" s="45">
        <v>7775</v>
      </c>
    </row>
    <row r="46" spans="2:12" ht="15" x14ac:dyDescent="0.3">
      <c r="B46" s="7" t="s">
        <v>976</v>
      </c>
      <c r="C46" s="16"/>
      <c r="D46" s="16">
        <v>24695</v>
      </c>
      <c r="E46" s="16">
        <v>15974</v>
      </c>
      <c r="F46" s="16">
        <v>12000</v>
      </c>
      <c r="G46" s="16">
        <v>10662</v>
      </c>
      <c r="H46" s="16"/>
      <c r="I46" s="16"/>
      <c r="J46" s="16"/>
      <c r="K46" s="16"/>
      <c r="L46" s="69"/>
    </row>
    <row r="47" spans="2:12" ht="15" x14ac:dyDescent="0.3">
      <c r="B47" s="7" t="s">
        <v>472</v>
      </c>
      <c r="C47" s="16">
        <v>6</v>
      </c>
      <c r="D47" s="16"/>
      <c r="E47" s="16">
        <v>2000</v>
      </c>
      <c r="F47" s="16"/>
      <c r="G47" s="16"/>
      <c r="H47" s="16"/>
      <c r="I47" s="16"/>
      <c r="J47" s="16"/>
      <c r="K47" s="16">
        <v>3</v>
      </c>
      <c r="L47" s="69"/>
    </row>
    <row r="48" spans="2:12" ht="15" x14ac:dyDescent="0.3">
      <c r="B48" s="7" t="s">
        <v>158</v>
      </c>
      <c r="C48" s="16"/>
      <c r="D48" s="16"/>
      <c r="E48" s="16"/>
      <c r="F48" s="16"/>
      <c r="G48" s="16"/>
      <c r="H48" s="16">
        <v>20</v>
      </c>
      <c r="I48" s="16">
        <v>20</v>
      </c>
      <c r="J48" s="16"/>
      <c r="K48" s="16"/>
      <c r="L48" s="69"/>
    </row>
    <row r="49" spans="2:12" ht="15" x14ac:dyDescent="0.3">
      <c r="B49" s="7" t="s">
        <v>977</v>
      </c>
      <c r="C49" s="16">
        <v>2500</v>
      </c>
      <c r="D49" s="16"/>
      <c r="E49" s="16">
        <v>8500</v>
      </c>
      <c r="F49" s="16"/>
      <c r="G49" s="16"/>
      <c r="H49" s="16"/>
      <c r="I49" s="16"/>
      <c r="J49" s="16"/>
      <c r="K49" s="16"/>
      <c r="L49" s="69"/>
    </row>
    <row r="50" spans="2:12" ht="15" x14ac:dyDescent="0.3">
      <c r="B50" s="7" t="s">
        <v>1102</v>
      </c>
      <c r="C50" s="16"/>
      <c r="D50" s="16"/>
      <c r="E50" s="16"/>
      <c r="F50" s="16"/>
      <c r="G50" s="16"/>
      <c r="H50" s="16"/>
      <c r="I50" s="16"/>
      <c r="J50" s="16"/>
      <c r="K50" s="16"/>
      <c r="L50" s="69">
        <v>250</v>
      </c>
    </row>
    <row r="51" spans="2:12" s="94" customFormat="1" ht="15" x14ac:dyDescent="0.3">
      <c r="B51" s="96" t="s">
        <v>1226</v>
      </c>
      <c r="C51" s="92"/>
      <c r="D51" s="92"/>
      <c r="E51" s="92"/>
      <c r="F51" s="92"/>
      <c r="G51" s="92"/>
      <c r="H51" s="92"/>
      <c r="I51" s="92"/>
      <c r="J51" s="92"/>
      <c r="K51" s="92"/>
      <c r="L51" s="95">
        <v>3000</v>
      </c>
    </row>
    <row r="52" spans="2:12" ht="15" x14ac:dyDescent="0.3">
      <c r="B52" s="7" t="s">
        <v>473</v>
      </c>
      <c r="C52" s="16">
        <v>6000</v>
      </c>
      <c r="D52" s="16"/>
      <c r="E52" s="16"/>
      <c r="F52" s="16"/>
      <c r="G52" s="16"/>
      <c r="H52" s="16"/>
      <c r="I52" s="16"/>
      <c r="J52" s="16"/>
      <c r="K52" s="16"/>
      <c r="L52" s="69"/>
    </row>
    <row r="53" spans="2:12" ht="15" x14ac:dyDescent="0.3">
      <c r="B53" s="7" t="s">
        <v>160</v>
      </c>
      <c r="C53" s="16">
        <v>10130</v>
      </c>
      <c r="D53" s="16">
        <v>5174</v>
      </c>
      <c r="E53" s="16">
        <v>14185</v>
      </c>
      <c r="F53" s="16">
        <v>2500</v>
      </c>
      <c r="G53" s="16">
        <v>1200</v>
      </c>
      <c r="H53" s="16">
        <f>2000</f>
        <v>2000</v>
      </c>
      <c r="I53" s="16">
        <v>2000</v>
      </c>
      <c r="J53" s="16">
        <v>2500</v>
      </c>
      <c r="K53" s="16">
        <v>1300</v>
      </c>
      <c r="L53" s="45">
        <v>9500</v>
      </c>
    </row>
    <row r="54" spans="2:12" ht="15" x14ac:dyDescent="0.3">
      <c r="B54" s="7" t="s">
        <v>835</v>
      </c>
      <c r="C54" s="16">
        <v>21200</v>
      </c>
      <c r="D54" s="16">
        <v>10600</v>
      </c>
      <c r="E54" s="16">
        <v>12150</v>
      </c>
      <c r="F54" s="16">
        <v>17750</v>
      </c>
      <c r="G54" s="16">
        <v>11900</v>
      </c>
      <c r="H54" s="16">
        <v>14400</v>
      </c>
      <c r="I54" s="16">
        <v>210</v>
      </c>
      <c r="J54" s="16">
        <v>10296</v>
      </c>
      <c r="K54" s="16">
        <v>11950</v>
      </c>
      <c r="L54" s="45">
        <v>5850</v>
      </c>
    </row>
    <row r="55" spans="2:12" ht="15" x14ac:dyDescent="0.3">
      <c r="B55" s="7" t="s">
        <v>836</v>
      </c>
      <c r="C55" s="16"/>
      <c r="D55" s="16"/>
      <c r="E55" s="16"/>
      <c r="F55" s="16"/>
      <c r="G55" s="16"/>
      <c r="H55" s="16"/>
      <c r="I55" s="16">
        <v>102000</v>
      </c>
      <c r="J55" s="16"/>
      <c r="K55" s="16"/>
      <c r="L55" s="69"/>
    </row>
    <row r="56" spans="2:12" ht="15" x14ac:dyDescent="0.3">
      <c r="B56" s="7" t="s">
        <v>656</v>
      </c>
      <c r="C56" s="16"/>
      <c r="D56" s="16"/>
      <c r="E56" s="16"/>
      <c r="F56" s="16"/>
      <c r="G56" s="16"/>
      <c r="H56" s="16">
        <v>2300</v>
      </c>
      <c r="I56" s="16"/>
      <c r="J56" s="16"/>
      <c r="K56" s="16"/>
      <c r="L56" s="69"/>
    </row>
    <row r="57" spans="2:12" ht="15" x14ac:dyDescent="0.3">
      <c r="B57" s="7" t="s">
        <v>1110</v>
      </c>
      <c r="C57" s="16"/>
      <c r="D57" s="16"/>
      <c r="E57" s="16"/>
      <c r="F57" s="16"/>
      <c r="G57" s="16"/>
      <c r="H57" s="16"/>
      <c r="I57" s="16"/>
      <c r="J57" s="16"/>
      <c r="K57" s="16"/>
      <c r="L57" s="45">
        <v>10000</v>
      </c>
    </row>
    <row r="58" spans="2:12" ht="15" x14ac:dyDescent="0.3">
      <c r="B58" s="7" t="s">
        <v>657</v>
      </c>
      <c r="C58" s="16"/>
      <c r="D58" s="16"/>
      <c r="E58" s="16"/>
      <c r="F58" s="16"/>
      <c r="G58" s="16"/>
      <c r="H58" s="16">
        <v>3500</v>
      </c>
      <c r="I58" s="16"/>
      <c r="J58" s="16"/>
      <c r="K58" s="16"/>
      <c r="L58" s="69"/>
    </row>
    <row r="59" spans="2:12" ht="15" x14ac:dyDescent="0.3">
      <c r="B59" s="7" t="s">
        <v>474</v>
      </c>
      <c r="C59" s="16">
        <v>1500</v>
      </c>
      <c r="D59" s="16">
        <v>2500</v>
      </c>
      <c r="E59" s="16">
        <v>10188</v>
      </c>
      <c r="F59" s="16">
        <v>2678</v>
      </c>
      <c r="G59" s="16">
        <v>4500</v>
      </c>
      <c r="H59" s="16"/>
      <c r="I59" s="16"/>
      <c r="J59" s="16"/>
      <c r="K59" s="16">
        <v>6000</v>
      </c>
      <c r="L59" s="45">
        <v>3000</v>
      </c>
    </row>
    <row r="60" spans="2:12" ht="15" x14ac:dyDescent="0.3">
      <c r="B60" s="7" t="s">
        <v>161</v>
      </c>
      <c r="C60" s="16"/>
      <c r="D60" s="16"/>
      <c r="E60" s="16"/>
      <c r="F60" s="16"/>
      <c r="G60" s="16">
        <v>287</v>
      </c>
      <c r="H60" s="16"/>
      <c r="I60" s="16"/>
      <c r="J60" s="16">
        <v>2000</v>
      </c>
      <c r="K60" s="16">
        <v>2</v>
      </c>
      <c r="L60" s="69"/>
    </row>
    <row r="61" spans="2:12" ht="15" x14ac:dyDescent="0.3">
      <c r="B61" s="7" t="s">
        <v>684</v>
      </c>
      <c r="C61" s="16"/>
      <c r="D61" s="16"/>
      <c r="E61" s="16"/>
      <c r="F61" s="16"/>
      <c r="G61" s="16"/>
      <c r="H61" s="16"/>
      <c r="I61" s="16"/>
      <c r="J61" s="16"/>
      <c r="K61" s="16">
        <v>8120</v>
      </c>
      <c r="L61" s="69"/>
    </row>
    <row r="62" spans="2:12" ht="15" x14ac:dyDescent="0.3">
      <c r="B62" s="7" t="s">
        <v>837</v>
      </c>
      <c r="C62" s="16">
        <v>1300</v>
      </c>
      <c r="D62" s="16">
        <v>1450</v>
      </c>
      <c r="E62" s="16">
        <v>3300</v>
      </c>
      <c r="F62" s="16">
        <v>3000</v>
      </c>
      <c r="G62" s="16"/>
      <c r="H62" s="16">
        <f>8000</f>
        <v>8000</v>
      </c>
      <c r="I62" s="16"/>
      <c r="J62" s="16">
        <v>6000</v>
      </c>
      <c r="K62" s="16">
        <v>4003</v>
      </c>
      <c r="L62" s="69"/>
    </row>
    <row r="63" spans="2:12" ht="15" x14ac:dyDescent="0.3">
      <c r="B63" s="7" t="s">
        <v>162</v>
      </c>
      <c r="C63" s="16"/>
      <c r="D63" s="16"/>
      <c r="E63" s="16"/>
      <c r="F63" s="16">
        <v>1632</v>
      </c>
      <c r="G63" s="16">
        <v>12826</v>
      </c>
      <c r="H63" s="16">
        <v>5639</v>
      </c>
      <c r="I63" s="16">
        <v>8492</v>
      </c>
      <c r="J63" s="16">
        <v>8220</v>
      </c>
      <c r="K63" s="16">
        <v>55401</v>
      </c>
      <c r="L63" s="45">
        <v>8250</v>
      </c>
    </row>
    <row r="64" spans="2:12" ht="15" x14ac:dyDescent="0.3">
      <c r="B64" s="7" t="s">
        <v>838</v>
      </c>
      <c r="C64" s="16"/>
      <c r="D64" s="16"/>
      <c r="E64" s="16"/>
      <c r="F64" s="16"/>
      <c r="G64" s="16">
        <v>321</v>
      </c>
      <c r="H64" s="16"/>
      <c r="I64" s="16">
        <v>5996</v>
      </c>
      <c r="J64" s="16">
        <v>13776</v>
      </c>
      <c r="K64" s="16"/>
      <c r="L64" s="69"/>
    </row>
    <row r="65" spans="2:12" ht="15" x14ac:dyDescent="0.3">
      <c r="B65" s="7" t="s">
        <v>475</v>
      </c>
      <c r="C65" s="16">
        <v>3811</v>
      </c>
      <c r="D65" s="16"/>
      <c r="E65" s="16"/>
      <c r="F65" s="16"/>
      <c r="G65" s="16"/>
      <c r="H65" s="16"/>
      <c r="I65" s="16"/>
      <c r="J65" s="16"/>
      <c r="K65" s="16"/>
      <c r="L65" s="69"/>
    </row>
    <row r="66" spans="2:12" ht="15" x14ac:dyDescent="0.3">
      <c r="B66" s="7" t="s">
        <v>164</v>
      </c>
      <c r="C66" s="16">
        <v>15795</v>
      </c>
      <c r="D66" s="16">
        <v>13695</v>
      </c>
      <c r="E66" s="16"/>
      <c r="F66" s="16"/>
      <c r="G66" s="16"/>
      <c r="H66" s="16"/>
      <c r="I66" s="16">
        <v>4514</v>
      </c>
      <c r="J66" s="16"/>
      <c r="K66" s="16"/>
      <c r="L66" s="69"/>
    </row>
    <row r="67" spans="2:12" ht="15" x14ac:dyDescent="0.3">
      <c r="B67" s="7" t="s">
        <v>476</v>
      </c>
      <c r="C67" s="16">
        <v>100</v>
      </c>
      <c r="D67" s="16">
        <v>140</v>
      </c>
      <c r="E67" s="16">
        <v>80</v>
      </c>
      <c r="F67" s="16"/>
      <c r="G67" s="16"/>
      <c r="H67" s="16"/>
      <c r="I67" s="16"/>
      <c r="J67" s="16"/>
      <c r="K67" s="16"/>
      <c r="L67" s="69"/>
    </row>
    <row r="68" spans="2:12" ht="15" x14ac:dyDescent="0.3">
      <c r="B68" s="7" t="s">
        <v>839</v>
      </c>
      <c r="C68" s="16">
        <v>16880</v>
      </c>
      <c r="D68" s="16"/>
      <c r="E68" s="16"/>
      <c r="F68" s="16">
        <v>24200</v>
      </c>
      <c r="G68" s="16">
        <v>37657</v>
      </c>
      <c r="H68" s="16">
        <v>14018</v>
      </c>
      <c r="I68" s="16"/>
      <c r="J68" s="16">
        <v>6000</v>
      </c>
      <c r="K68" s="16"/>
      <c r="L68" s="45">
        <v>10800</v>
      </c>
    </row>
    <row r="69" spans="2:12" ht="15" x14ac:dyDescent="0.3">
      <c r="B69" s="7" t="s">
        <v>477</v>
      </c>
      <c r="C69" s="16">
        <v>4000</v>
      </c>
      <c r="D69" s="16">
        <v>4000</v>
      </c>
      <c r="E69" s="16"/>
      <c r="F69" s="16">
        <v>8000</v>
      </c>
      <c r="G69" s="16">
        <v>2000</v>
      </c>
      <c r="H69" s="16"/>
      <c r="I69" s="16"/>
      <c r="J69" s="16"/>
      <c r="K69" s="16"/>
      <c r="L69" s="69"/>
    </row>
    <row r="70" spans="2:12" ht="15" x14ac:dyDescent="0.3">
      <c r="B70" s="7" t="s">
        <v>840</v>
      </c>
      <c r="C70" s="16">
        <v>27024</v>
      </c>
      <c r="D70" s="16">
        <v>18280</v>
      </c>
      <c r="E70" s="16">
        <v>11975</v>
      </c>
      <c r="F70" s="16">
        <v>51506</v>
      </c>
      <c r="G70" s="16">
        <v>14476</v>
      </c>
      <c r="H70" s="16">
        <f>23000+10682</f>
        <v>33682</v>
      </c>
      <c r="I70" s="16">
        <v>58625</v>
      </c>
      <c r="J70" s="16">
        <v>160887</v>
      </c>
      <c r="K70" s="16">
        <v>65627</v>
      </c>
      <c r="L70" s="45">
        <v>17595</v>
      </c>
    </row>
    <row r="71" spans="2:12" ht="15" x14ac:dyDescent="0.3">
      <c r="B71" s="7" t="s">
        <v>978</v>
      </c>
      <c r="C71" s="16"/>
      <c r="D71" s="16"/>
      <c r="E71" s="16">
        <v>7274</v>
      </c>
      <c r="F71" s="16">
        <v>1043</v>
      </c>
      <c r="G71" s="16">
        <v>9077</v>
      </c>
      <c r="H71" s="16"/>
      <c r="I71" s="16"/>
      <c r="J71" s="16"/>
      <c r="K71" s="16"/>
      <c r="L71" s="69"/>
    </row>
    <row r="72" spans="2:12" ht="15" x14ac:dyDescent="0.3">
      <c r="B72" s="7" t="s">
        <v>295</v>
      </c>
      <c r="C72" s="16">
        <v>28059</v>
      </c>
      <c r="D72" s="16">
        <v>7000</v>
      </c>
      <c r="E72" s="16">
        <v>26400</v>
      </c>
      <c r="F72" s="16">
        <v>57585</v>
      </c>
      <c r="G72" s="16">
        <v>42297</v>
      </c>
      <c r="H72" s="16">
        <v>41102</v>
      </c>
      <c r="I72" s="16"/>
      <c r="J72" s="16">
        <v>3630</v>
      </c>
      <c r="K72" s="16">
        <v>56260</v>
      </c>
      <c r="L72" s="45">
        <v>8826</v>
      </c>
    </row>
    <row r="73" spans="2:12" ht="15" x14ac:dyDescent="0.3">
      <c r="B73" s="7" t="s">
        <v>949</v>
      </c>
      <c r="C73" s="16">
        <v>21135</v>
      </c>
      <c r="D73" s="16">
        <v>18750</v>
      </c>
      <c r="E73" s="16">
        <v>10050</v>
      </c>
      <c r="F73" s="16">
        <v>12200</v>
      </c>
      <c r="G73" s="16">
        <v>15000</v>
      </c>
      <c r="H73" s="16">
        <v>3800</v>
      </c>
      <c r="I73" s="16">
        <v>57400</v>
      </c>
      <c r="J73" s="16">
        <v>6300</v>
      </c>
      <c r="K73" s="16">
        <v>3000</v>
      </c>
      <c r="L73" s="45">
        <v>13000</v>
      </c>
    </row>
    <row r="74" spans="2:12" ht="15" x14ac:dyDescent="0.3">
      <c r="B74" s="7" t="s">
        <v>478</v>
      </c>
      <c r="C74" s="16">
        <v>10000</v>
      </c>
      <c r="D74" s="16">
        <v>7000</v>
      </c>
      <c r="E74" s="16">
        <v>4093</v>
      </c>
      <c r="F74" s="16"/>
      <c r="G74" s="16"/>
      <c r="H74" s="16"/>
      <c r="I74" s="16"/>
      <c r="J74" s="16"/>
      <c r="K74" s="16"/>
      <c r="L74" s="69"/>
    </row>
    <row r="75" spans="2:12" ht="15" x14ac:dyDescent="0.3">
      <c r="B75" s="7" t="s">
        <v>165</v>
      </c>
      <c r="C75" s="16">
        <v>23650</v>
      </c>
      <c r="D75" s="16">
        <v>250</v>
      </c>
      <c r="E75" s="16"/>
      <c r="F75" s="16">
        <v>16062</v>
      </c>
      <c r="G75" s="16">
        <v>6000</v>
      </c>
      <c r="H75" s="16">
        <v>2674</v>
      </c>
      <c r="I75" s="16"/>
      <c r="J75" s="16">
        <v>80</v>
      </c>
      <c r="K75" s="16"/>
      <c r="L75" s="69"/>
    </row>
    <row r="76" spans="2:12" ht="15" x14ac:dyDescent="0.3">
      <c r="B76" s="7" t="s">
        <v>841</v>
      </c>
      <c r="C76" s="16">
        <v>88630</v>
      </c>
      <c r="D76" s="16">
        <v>63068</v>
      </c>
      <c r="E76" s="16">
        <v>114677</v>
      </c>
      <c r="F76" s="16">
        <v>172761</v>
      </c>
      <c r="G76" s="16">
        <v>102999</v>
      </c>
      <c r="H76" s="16">
        <v>64976</v>
      </c>
      <c r="I76" s="16">
        <v>1674</v>
      </c>
      <c r="J76" s="16">
        <v>69906</v>
      </c>
      <c r="K76" s="16">
        <v>46859</v>
      </c>
      <c r="L76" s="45">
        <v>31373</v>
      </c>
    </row>
    <row r="77" spans="2:12" ht="15" x14ac:dyDescent="0.3">
      <c r="B77" s="7" t="s">
        <v>842</v>
      </c>
      <c r="C77" s="16">
        <v>10200</v>
      </c>
      <c r="D77" s="16"/>
      <c r="E77" s="16"/>
      <c r="F77" s="16"/>
      <c r="G77" s="16"/>
      <c r="H77" s="16">
        <v>58480</v>
      </c>
      <c r="I77" s="16">
        <v>67916</v>
      </c>
      <c r="J77" s="16">
        <v>84009</v>
      </c>
      <c r="K77" s="16"/>
      <c r="L77" s="69"/>
    </row>
    <row r="78" spans="2:12" ht="15" x14ac:dyDescent="0.3">
      <c r="B78" s="7" t="s">
        <v>1111</v>
      </c>
      <c r="C78" s="16"/>
      <c r="D78" s="16"/>
      <c r="E78" s="16"/>
      <c r="F78" s="16"/>
      <c r="G78" s="16"/>
      <c r="H78" s="16"/>
      <c r="I78" s="16"/>
      <c r="J78" s="16"/>
      <c r="K78" s="16"/>
      <c r="L78" s="69">
        <v>407</v>
      </c>
    </row>
    <row r="79" spans="2:12" ht="15" x14ac:dyDescent="0.3">
      <c r="B79" s="7" t="s">
        <v>479</v>
      </c>
      <c r="C79" s="16">
        <v>7038</v>
      </c>
      <c r="D79" s="16">
        <v>4190</v>
      </c>
      <c r="E79" s="16">
        <v>242</v>
      </c>
      <c r="F79" s="16"/>
      <c r="G79" s="16">
        <v>24917</v>
      </c>
      <c r="H79" s="16">
        <v>6047</v>
      </c>
      <c r="I79" s="16">
        <v>6047</v>
      </c>
      <c r="J79" s="16"/>
      <c r="K79" s="16"/>
      <c r="L79" s="69"/>
    </row>
    <row r="80" spans="2:12" ht="15" x14ac:dyDescent="0.3">
      <c r="B80" s="7" t="s">
        <v>166</v>
      </c>
      <c r="C80" s="16"/>
      <c r="D80" s="16"/>
      <c r="E80" s="16">
        <v>3000</v>
      </c>
      <c r="F80" s="16">
        <v>3500</v>
      </c>
      <c r="G80" s="16">
        <v>2000</v>
      </c>
      <c r="H80" s="16"/>
      <c r="I80" s="16"/>
      <c r="J80" s="16"/>
      <c r="K80" s="16"/>
      <c r="L80" s="69"/>
    </row>
    <row r="81" spans="2:12" ht="15" x14ac:dyDescent="0.3">
      <c r="B81" s="7" t="s">
        <v>480</v>
      </c>
      <c r="C81" s="16">
        <v>7074</v>
      </c>
      <c r="D81" s="16">
        <v>2600</v>
      </c>
      <c r="E81" s="16">
        <v>5100</v>
      </c>
      <c r="F81" s="16">
        <v>2800</v>
      </c>
      <c r="G81" s="16">
        <v>600</v>
      </c>
      <c r="H81" s="16"/>
      <c r="I81" s="16"/>
      <c r="J81" s="16"/>
      <c r="K81" s="16">
        <v>5400</v>
      </c>
      <c r="L81" s="45">
        <v>2700</v>
      </c>
    </row>
    <row r="82" spans="2:12" ht="15" x14ac:dyDescent="0.3">
      <c r="B82" s="7" t="s">
        <v>481</v>
      </c>
      <c r="C82" s="16">
        <v>1826</v>
      </c>
      <c r="D82" s="16"/>
      <c r="E82" s="16"/>
      <c r="F82" s="16"/>
      <c r="G82" s="16"/>
      <c r="H82" s="16"/>
      <c r="I82" s="16"/>
      <c r="J82" s="16"/>
      <c r="K82" s="16"/>
      <c r="L82" s="69"/>
    </row>
    <row r="83" spans="2:12" ht="15" x14ac:dyDescent="0.3">
      <c r="B83" s="7" t="s">
        <v>482</v>
      </c>
      <c r="C83" s="16">
        <v>35</v>
      </c>
      <c r="D83" s="16"/>
      <c r="E83" s="16"/>
      <c r="F83" s="16"/>
      <c r="G83" s="16"/>
      <c r="H83" s="16"/>
      <c r="I83" s="16"/>
      <c r="J83" s="16"/>
      <c r="K83" s="16"/>
      <c r="L83" s="69"/>
    </row>
    <row r="84" spans="2:12" ht="15" x14ac:dyDescent="0.3">
      <c r="B84" s="7" t="s">
        <v>1103</v>
      </c>
      <c r="C84" s="16"/>
      <c r="D84" s="16"/>
      <c r="E84" s="16"/>
      <c r="F84" s="16"/>
      <c r="G84" s="16"/>
      <c r="H84" s="16"/>
      <c r="I84" s="16"/>
      <c r="J84" s="16"/>
      <c r="K84" s="16"/>
      <c r="L84" s="45">
        <v>14190</v>
      </c>
    </row>
    <row r="85" spans="2:12" ht="15" x14ac:dyDescent="0.3">
      <c r="B85" s="7" t="s">
        <v>685</v>
      </c>
      <c r="C85" s="16"/>
      <c r="D85" s="16"/>
      <c r="E85" s="16"/>
      <c r="F85" s="16"/>
      <c r="G85" s="16"/>
      <c r="H85" s="16">
        <v>2220</v>
      </c>
      <c r="I85" s="16"/>
      <c r="J85" s="16"/>
      <c r="K85" s="16">
        <v>2287</v>
      </c>
      <c r="L85" s="45">
        <v>4900</v>
      </c>
    </row>
    <row r="86" spans="2:12" ht="15" x14ac:dyDescent="0.3">
      <c r="B86" s="7" t="s">
        <v>843</v>
      </c>
      <c r="C86" s="16">
        <v>9245</v>
      </c>
      <c r="D86" s="16">
        <v>21755</v>
      </c>
      <c r="E86" s="16">
        <v>29228</v>
      </c>
      <c r="F86" s="16">
        <v>12428</v>
      </c>
      <c r="G86" s="16">
        <v>15655</v>
      </c>
      <c r="H86" s="16">
        <v>15915</v>
      </c>
      <c r="I86" s="16">
        <v>2220</v>
      </c>
      <c r="J86" s="16">
        <v>300</v>
      </c>
      <c r="K86" s="16">
        <v>4253</v>
      </c>
      <c r="L86" s="32">
        <v>300</v>
      </c>
    </row>
    <row r="87" spans="2:12" ht="15" x14ac:dyDescent="0.3">
      <c r="B87" s="7" t="s">
        <v>167</v>
      </c>
      <c r="C87" s="16"/>
      <c r="D87" s="16"/>
      <c r="E87" s="16"/>
      <c r="F87" s="16"/>
      <c r="G87" s="16"/>
      <c r="H87" s="16"/>
      <c r="I87" s="16">
        <v>900</v>
      </c>
      <c r="J87" s="16">
        <v>1300</v>
      </c>
      <c r="K87" s="16"/>
      <c r="L87" s="69"/>
    </row>
    <row r="88" spans="2:12" ht="15" x14ac:dyDescent="0.3">
      <c r="B88" s="7" t="s">
        <v>844</v>
      </c>
      <c r="C88" s="16">
        <v>52028</v>
      </c>
      <c r="D88" s="16">
        <v>39800</v>
      </c>
      <c r="E88" s="16">
        <v>32210</v>
      </c>
      <c r="F88" s="16">
        <v>73704</v>
      </c>
      <c r="G88" s="16">
        <v>53971</v>
      </c>
      <c r="H88" s="16">
        <v>41762</v>
      </c>
      <c r="I88" s="16">
        <v>320</v>
      </c>
      <c r="J88" s="16">
        <v>12400</v>
      </c>
      <c r="K88" s="16">
        <v>25016</v>
      </c>
      <c r="L88" s="45">
        <v>12850</v>
      </c>
    </row>
    <row r="89" spans="2:12" ht="15" x14ac:dyDescent="0.3">
      <c r="B89" s="7" t="s">
        <v>686</v>
      </c>
      <c r="C89" s="16"/>
      <c r="D89" s="16"/>
      <c r="E89" s="16"/>
      <c r="F89" s="16"/>
      <c r="G89" s="16"/>
      <c r="H89" s="16"/>
      <c r="I89" s="16"/>
      <c r="J89" s="16"/>
      <c r="K89" s="16">
        <v>5</v>
      </c>
      <c r="L89" s="69"/>
    </row>
    <row r="90" spans="2:12" ht="15" x14ac:dyDescent="0.3">
      <c r="B90" s="7" t="s">
        <v>687</v>
      </c>
      <c r="C90" s="16"/>
      <c r="D90" s="16"/>
      <c r="E90" s="16"/>
      <c r="F90" s="16"/>
      <c r="G90" s="16"/>
      <c r="H90" s="16"/>
      <c r="I90" s="16"/>
      <c r="J90" s="16"/>
      <c r="K90" s="16">
        <v>2</v>
      </c>
      <c r="L90" s="69"/>
    </row>
    <row r="91" spans="2:12" ht="15" x14ac:dyDescent="0.3">
      <c r="B91" s="7" t="s">
        <v>688</v>
      </c>
      <c r="C91" s="16"/>
      <c r="D91" s="16"/>
      <c r="E91" s="16"/>
      <c r="F91" s="16"/>
      <c r="G91" s="16"/>
      <c r="H91" s="16"/>
      <c r="I91" s="16"/>
      <c r="J91" s="16"/>
      <c r="K91" s="16">
        <v>4</v>
      </c>
      <c r="L91" s="69"/>
    </row>
    <row r="92" spans="2:12" ht="15" x14ac:dyDescent="0.3">
      <c r="B92" s="7" t="s">
        <v>168</v>
      </c>
      <c r="C92" s="16">
        <v>461</v>
      </c>
      <c r="D92" s="16">
        <v>7517</v>
      </c>
      <c r="E92" s="16"/>
      <c r="F92" s="16"/>
      <c r="G92" s="16"/>
      <c r="H92" s="16"/>
      <c r="I92" s="16">
        <v>70750</v>
      </c>
      <c r="J92" s="16">
        <v>29128</v>
      </c>
      <c r="K92" s="16"/>
      <c r="L92" s="69"/>
    </row>
    <row r="93" spans="2:12" ht="15" x14ac:dyDescent="0.3">
      <c r="B93" s="7" t="s">
        <v>1101</v>
      </c>
      <c r="C93" s="16"/>
      <c r="D93" s="16"/>
      <c r="E93" s="16"/>
      <c r="F93" s="16"/>
      <c r="G93" s="16"/>
      <c r="H93" s="16"/>
      <c r="I93" s="16"/>
      <c r="J93" s="16"/>
      <c r="K93" s="16"/>
      <c r="L93" s="45">
        <v>19016</v>
      </c>
    </row>
    <row r="94" spans="2:12" ht="15" x14ac:dyDescent="0.3">
      <c r="B94" s="7" t="s">
        <v>169</v>
      </c>
      <c r="C94" s="16"/>
      <c r="D94" s="16"/>
      <c r="E94" s="16"/>
      <c r="F94" s="16"/>
      <c r="G94" s="16"/>
      <c r="H94" s="16">
        <v>2800</v>
      </c>
      <c r="I94" s="16">
        <v>44010</v>
      </c>
      <c r="J94" s="16">
        <v>54082</v>
      </c>
      <c r="K94" s="16"/>
      <c r="L94" s="69"/>
    </row>
    <row r="95" spans="2:12" ht="15" x14ac:dyDescent="0.3">
      <c r="B95" s="7" t="s">
        <v>979</v>
      </c>
      <c r="C95" s="16"/>
      <c r="D95" s="16"/>
      <c r="E95" s="16">
        <v>400</v>
      </c>
      <c r="F95" s="16"/>
      <c r="G95" s="16"/>
      <c r="H95" s="16"/>
      <c r="I95" s="16"/>
      <c r="J95" s="16"/>
      <c r="K95" s="16"/>
      <c r="L95" s="69"/>
    </row>
    <row r="96" spans="2:12" ht="15" x14ac:dyDescent="0.3">
      <c r="B96" s="7" t="s">
        <v>845</v>
      </c>
      <c r="C96" s="16"/>
      <c r="D96" s="16"/>
      <c r="E96" s="16">
        <v>400</v>
      </c>
      <c r="F96" s="16"/>
      <c r="G96" s="16"/>
      <c r="H96" s="16"/>
      <c r="I96" s="16"/>
      <c r="J96" s="16">
        <v>1458</v>
      </c>
      <c r="K96" s="16"/>
      <c r="L96" s="69"/>
    </row>
    <row r="97" spans="2:12" ht="15" x14ac:dyDescent="0.3">
      <c r="B97" s="7" t="s">
        <v>483</v>
      </c>
      <c r="C97" s="16">
        <v>10500</v>
      </c>
      <c r="D97" s="16"/>
      <c r="E97" s="16"/>
      <c r="F97" s="16"/>
      <c r="G97" s="16"/>
      <c r="H97" s="16"/>
      <c r="I97" s="16"/>
      <c r="J97" s="16"/>
      <c r="K97" s="16"/>
      <c r="L97" s="69"/>
    </row>
    <row r="98" spans="2:12" ht="15" x14ac:dyDescent="0.3">
      <c r="B98" s="7" t="s">
        <v>689</v>
      </c>
      <c r="C98" s="16"/>
      <c r="D98" s="16"/>
      <c r="E98" s="16"/>
      <c r="F98" s="16">
        <v>19</v>
      </c>
      <c r="G98" s="16"/>
      <c r="H98" s="16"/>
      <c r="I98" s="16"/>
      <c r="J98" s="16"/>
      <c r="K98" s="16">
        <v>3</v>
      </c>
      <c r="L98" s="69"/>
    </row>
    <row r="99" spans="2:12" ht="15" x14ac:dyDescent="0.3">
      <c r="B99" s="7" t="s">
        <v>980</v>
      </c>
      <c r="C99" s="16"/>
      <c r="D99" s="16">
        <v>500</v>
      </c>
      <c r="E99" s="16">
        <v>5408</v>
      </c>
      <c r="F99" s="16">
        <v>300</v>
      </c>
      <c r="G99" s="16">
        <v>500</v>
      </c>
      <c r="H99" s="16"/>
      <c r="I99" s="16"/>
      <c r="J99" s="16"/>
      <c r="K99" s="16"/>
      <c r="L99" s="69"/>
    </row>
    <row r="100" spans="2:12" ht="15" x14ac:dyDescent="0.3">
      <c r="B100" s="7" t="s">
        <v>1108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69">
        <v>454</v>
      </c>
    </row>
    <row r="101" spans="2:12" ht="15" x14ac:dyDescent="0.3">
      <c r="B101" s="7" t="s">
        <v>170</v>
      </c>
      <c r="C101" s="16"/>
      <c r="D101" s="16"/>
      <c r="E101" s="16"/>
      <c r="F101" s="16"/>
      <c r="G101" s="16"/>
      <c r="H101" s="16">
        <f>600</f>
        <v>600</v>
      </c>
      <c r="I101" s="16">
        <v>516</v>
      </c>
      <c r="J101" s="16"/>
      <c r="K101" s="16"/>
      <c r="L101" s="69"/>
    </row>
    <row r="102" spans="2:12" ht="15" x14ac:dyDescent="0.3">
      <c r="B102" s="7" t="s">
        <v>171</v>
      </c>
      <c r="C102" s="16"/>
      <c r="D102" s="16"/>
      <c r="E102" s="16"/>
      <c r="F102" s="16"/>
      <c r="G102" s="16"/>
      <c r="H102" s="16">
        <v>9741</v>
      </c>
      <c r="I102" s="16">
        <v>440</v>
      </c>
      <c r="J102" s="16"/>
      <c r="K102" s="16">
        <v>11581</v>
      </c>
      <c r="L102" s="69"/>
    </row>
    <row r="103" spans="2:12" ht="15" x14ac:dyDescent="0.3">
      <c r="B103" s="7" t="s">
        <v>1026</v>
      </c>
      <c r="C103" s="16"/>
      <c r="D103" s="16"/>
      <c r="E103" s="16"/>
      <c r="F103" s="16"/>
      <c r="G103" s="16">
        <v>2092</v>
      </c>
      <c r="H103" s="16">
        <v>7219</v>
      </c>
      <c r="I103" s="16"/>
      <c r="J103" s="16"/>
      <c r="K103" s="16"/>
      <c r="L103" s="45">
        <v>5458</v>
      </c>
    </row>
    <row r="104" spans="2:12" ht="15" x14ac:dyDescent="0.3">
      <c r="B104" s="7" t="s">
        <v>846</v>
      </c>
      <c r="C104" s="16"/>
      <c r="D104" s="16"/>
      <c r="E104" s="16"/>
      <c r="F104" s="16"/>
      <c r="G104" s="16"/>
      <c r="H104" s="16"/>
      <c r="I104" s="16">
        <v>3020</v>
      </c>
      <c r="J104" s="16">
        <v>2309</v>
      </c>
      <c r="K104" s="16"/>
      <c r="L104" s="69"/>
    </row>
    <row r="105" spans="2:12" ht="15" x14ac:dyDescent="0.3">
      <c r="B105" s="7" t="s">
        <v>1105</v>
      </c>
      <c r="C105" s="16">
        <f>11470+40511</f>
        <v>51981</v>
      </c>
      <c r="D105" s="16">
        <v>28517</v>
      </c>
      <c r="E105" s="16">
        <v>61007</v>
      </c>
      <c r="F105" s="16">
        <v>184904</v>
      </c>
      <c r="G105" s="16">
        <v>130888</v>
      </c>
      <c r="H105" s="16">
        <v>96318</v>
      </c>
      <c r="I105" s="16"/>
      <c r="J105" s="16">
        <v>93059</v>
      </c>
      <c r="K105" s="16">
        <v>139095</v>
      </c>
      <c r="L105" s="45">
        <v>50955</v>
      </c>
    </row>
    <row r="106" spans="2:12" ht="15" x14ac:dyDescent="0.3">
      <c r="B106" s="7" t="s">
        <v>1027</v>
      </c>
      <c r="C106" s="16"/>
      <c r="D106" s="16"/>
      <c r="E106" s="16"/>
      <c r="F106" s="16">
        <v>5169</v>
      </c>
      <c r="G106" s="16">
        <v>145</v>
      </c>
      <c r="H106" s="16">
        <v>50</v>
      </c>
      <c r="I106" s="16"/>
      <c r="J106" s="16"/>
      <c r="K106" s="16"/>
      <c r="L106" s="69"/>
    </row>
    <row r="107" spans="2:12" ht="15" x14ac:dyDescent="0.3">
      <c r="B107" s="7" t="s">
        <v>172</v>
      </c>
      <c r="C107" s="16">
        <v>30247</v>
      </c>
      <c r="D107" s="16">
        <v>24710</v>
      </c>
      <c r="E107" s="16">
        <v>5381</v>
      </c>
      <c r="F107" s="16">
        <v>21056</v>
      </c>
      <c r="G107" s="16">
        <v>8782</v>
      </c>
      <c r="H107" s="16">
        <v>7929</v>
      </c>
      <c r="I107" s="16">
        <v>50</v>
      </c>
      <c r="J107" s="16">
        <v>7200</v>
      </c>
      <c r="K107" s="16">
        <v>1526</v>
      </c>
      <c r="L107" s="45">
        <v>2203</v>
      </c>
    </row>
    <row r="108" spans="2:12" ht="15" x14ac:dyDescent="0.3">
      <c r="B108" s="7" t="s">
        <v>173</v>
      </c>
      <c r="C108" s="16">
        <v>2303</v>
      </c>
      <c r="D108" s="16"/>
      <c r="E108" s="16"/>
      <c r="F108" s="16"/>
      <c r="G108" s="16"/>
      <c r="H108" s="16"/>
      <c r="I108" s="16">
        <v>7929</v>
      </c>
      <c r="J108" s="16"/>
      <c r="K108" s="16"/>
      <c r="L108" s="69"/>
    </row>
    <row r="109" spans="2:12" ht="15" x14ac:dyDescent="0.3">
      <c r="B109" s="7" t="s">
        <v>981</v>
      </c>
      <c r="C109" s="16"/>
      <c r="D109" s="16">
        <v>270</v>
      </c>
      <c r="E109" s="16">
        <v>2120</v>
      </c>
      <c r="F109" s="16">
        <v>1760</v>
      </c>
      <c r="G109" s="16"/>
      <c r="H109" s="16"/>
      <c r="I109" s="16"/>
      <c r="J109" s="16"/>
      <c r="K109" s="16"/>
      <c r="L109" s="69"/>
    </row>
    <row r="110" spans="2:12" ht="15" x14ac:dyDescent="0.3">
      <c r="B110" s="7" t="s">
        <v>484</v>
      </c>
      <c r="C110" s="16">
        <v>1200</v>
      </c>
      <c r="D110" s="16"/>
      <c r="E110" s="16"/>
      <c r="F110" s="16"/>
      <c r="G110" s="16"/>
      <c r="H110" s="16"/>
      <c r="I110" s="16"/>
      <c r="J110" s="16"/>
      <c r="K110" s="16"/>
      <c r="L110" s="69"/>
    </row>
    <row r="111" spans="2:12" ht="15" x14ac:dyDescent="0.3">
      <c r="B111" s="7" t="s">
        <v>485</v>
      </c>
      <c r="C111" s="16">
        <v>2365</v>
      </c>
      <c r="D111" s="16"/>
      <c r="E111" s="16"/>
      <c r="F111" s="16"/>
      <c r="G111" s="16"/>
      <c r="H111" s="16"/>
      <c r="I111" s="16"/>
      <c r="J111" s="16"/>
      <c r="K111" s="16"/>
      <c r="L111" s="69"/>
    </row>
    <row r="112" spans="2:12" ht="15" x14ac:dyDescent="0.3">
      <c r="B112" s="7" t="s">
        <v>848</v>
      </c>
      <c r="C112" s="16">
        <v>11694</v>
      </c>
      <c r="D112" s="16"/>
      <c r="E112" s="16">
        <v>140</v>
      </c>
      <c r="F112" s="16"/>
      <c r="G112" s="16"/>
      <c r="H112" s="16"/>
      <c r="I112" s="16">
        <v>170</v>
      </c>
      <c r="J112" s="16"/>
      <c r="K112" s="16"/>
      <c r="L112" s="69"/>
    </row>
    <row r="113" spans="1:12" ht="15" x14ac:dyDescent="0.3">
      <c r="B113" s="7" t="s">
        <v>174</v>
      </c>
      <c r="C113" s="16"/>
      <c r="D113" s="16"/>
      <c r="E113" s="16"/>
      <c r="F113" s="16"/>
      <c r="G113" s="16"/>
      <c r="H113" s="16">
        <v>20</v>
      </c>
      <c r="I113" s="16">
        <v>20</v>
      </c>
      <c r="J113" s="16"/>
      <c r="K113" s="16"/>
      <c r="L113" s="69"/>
    </row>
    <row r="114" spans="1:12" ht="15" x14ac:dyDescent="0.3">
      <c r="B114" s="7" t="s">
        <v>175</v>
      </c>
      <c r="C114" s="16">
        <v>19</v>
      </c>
      <c r="D114" s="16"/>
      <c r="E114" s="16"/>
      <c r="F114" s="16"/>
      <c r="G114" s="16"/>
      <c r="H114" s="16"/>
      <c r="I114" s="16">
        <v>20</v>
      </c>
      <c r="J114" s="16"/>
      <c r="K114" s="16"/>
      <c r="L114" s="69"/>
    </row>
    <row r="115" spans="1:12" ht="15" x14ac:dyDescent="0.3">
      <c r="B115" s="7" t="s">
        <v>176</v>
      </c>
      <c r="C115" s="16"/>
      <c r="D115" s="16"/>
      <c r="E115" s="16"/>
      <c r="F115" s="16"/>
      <c r="G115" s="16"/>
      <c r="H115" s="16"/>
      <c r="I115" s="16">
        <v>1060</v>
      </c>
      <c r="J115" s="16"/>
      <c r="K115" s="16"/>
      <c r="L115" s="69"/>
    </row>
    <row r="116" spans="1:12" ht="15" x14ac:dyDescent="0.3">
      <c r="B116" s="7" t="s">
        <v>1104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69">
        <v>80</v>
      </c>
    </row>
    <row r="117" spans="1:12" ht="15" x14ac:dyDescent="0.3">
      <c r="B117" s="7" t="s">
        <v>982</v>
      </c>
      <c r="C117" s="16"/>
      <c r="D117" s="16">
        <v>9900</v>
      </c>
      <c r="E117" s="16">
        <v>23214</v>
      </c>
      <c r="F117" s="16">
        <v>12300</v>
      </c>
      <c r="G117" s="16">
        <v>5500</v>
      </c>
      <c r="H117" s="16">
        <v>3400</v>
      </c>
      <c r="I117" s="16"/>
      <c r="J117" s="16"/>
      <c r="K117" s="16"/>
      <c r="L117" s="45">
        <v>3500</v>
      </c>
    </row>
    <row r="118" spans="1:12" ht="15" x14ac:dyDescent="0.3">
      <c r="B118" s="7" t="s">
        <v>177</v>
      </c>
      <c r="C118" s="16"/>
      <c r="D118" s="16"/>
      <c r="E118" s="16"/>
      <c r="F118" s="16"/>
      <c r="G118" s="16"/>
      <c r="H118" s="16"/>
      <c r="I118" s="16"/>
      <c r="J118" s="16">
        <v>1500</v>
      </c>
      <c r="K118" s="16"/>
      <c r="L118" s="69"/>
    </row>
    <row r="119" spans="1:12" ht="15" x14ac:dyDescent="0.3">
      <c r="B119" s="7" t="s">
        <v>849</v>
      </c>
      <c r="C119" s="16">
        <v>48811</v>
      </c>
      <c r="D119" s="16">
        <v>14902</v>
      </c>
      <c r="E119" s="16"/>
      <c r="F119" s="16">
        <v>23743</v>
      </c>
      <c r="G119" s="16">
        <v>8000</v>
      </c>
      <c r="H119" s="16">
        <v>1000</v>
      </c>
      <c r="I119" s="16"/>
      <c r="J119" s="16"/>
      <c r="K119" s="16">
        <v>3</v>
      </c>
      <c r="L119" s="69"/>
    </row>
    <row r="120" spans="1:12" ht="15" x14ac:dyDescent="0.3">
      <c r="B120" s="7" t="s">
        <v>486</v>
      </c>
      <c r="C120" s="16">
        <v>40</v>
      </c>
      <c r="D120" s="16"/>
      <c r="E120" s="16"/>
      <c r="F120" s="16">
        <v>138</v>
      </c>
      <c r="G120" s="16"/>
      <c r="H120" s="16"/>
      <c r="I120" s="16"/>
      <c r="J120" s="16"/>
      <c r="K120" s="16"/>
      <c r="L120" s="69">
        <v>185</v>
      </c>
    </row>
    <row r="121" spans="1:12" ht="15" x14ac:dyDescent="0.3">
      <c r="B121" s="7" t="s">
        <v>487</v>
      </c>
      <c r="C121" s="16">
        <v>1720</v>
      </c>
      <c r="D121" s="16">
        <v>3180</v>
      </c>
      <c r="E121" s="16">
        <v>8742</v>
      </c>
      <c r="F121" s="16">
        <v>2700</v>
      </c>
      <c r="G121" s="16"/>
      <c r="H121" s="16">
        <v>2000</v>
      </c>
      <c r="I121" s="16"/>
      <c r="J121" s="16"/>
      <c r="K121" s="16">
        <v>4500</v>
      </c>
      <c r="L121" s="45">
        <v>2350</v>
      </c>
    </row>
    <row r="122" spans="1:12" ht="15" x14ac:dyDescent="0.3">
      <c r="A122" s="37"/>
      <c r="B122" s="7" t="s">
        <v>850</v>
      </c>
      <c r="C122" s="16">
        <v>22030</v>
      </c>
      <c r="D122" s="16">
        <v>900</v>
      </c>
      <c r="E122" s="16">
        <v>29889</v>
      </c>
      <c r="F122" s="16">
        <v>41778</v>
      </c>
      <c r="G122" s="16">
        <v>44044</v>
      </c>
      <c r="H122" s="16">
        <v>12200</v>
      </c>
      <c r="I122" s="16">
        <v>1100</v>
      </c>
      <c r="J122" s="16">
        <v>4000</v>
      </c>
      <c r="K122" s="16">
        <v>20258</v>
      </c>
      <c r="L122" s="45">
        <v>1389</v>
      </c>
    </row>
    <row r="123" spans="1:12" ht="15" x14ac:dyDescent="0.3">
      <c r="B123" s="7" t="s">
        <v>488</v>
      </c>
      <c r="C123" s="16">
        <v>5800</v>
      </c>
      <c r="D123" s="16"/>
      <c r="E123" s="16"/>
      <c r="F123" s="16"/>
      <c r="G123" s="16"/>
      <c r="H123" s="16"/>
      <c r="I123" s="16"/>
      <c r="J123" s="16"/>
      <c r="K123" s="16"/>
      <c r="L123" s="69"/>
    </row>
    <row r="124" spans="1:12" ht="15" x14ac:dyDescent="0.3">
      <c r="B124" s="7" t="s">
        <v>489</v>
      </c>
      <c r="C124" s="16">
        <v>2500</v>
      </c>
      <c r="D124" s="16"/>
      <c r="E124" s="16"/>
      <c r="F124" s="16"/>
      <c r="G124" s="16"/>
      <c r="H124" s="16"/>
      <c r="I124" s="16">
        <v>11887</v>
      </c>
      <c r="J124" s="16">
        <v>921</v>
      </c>
      <c r="K124" s="16"/>
      <c r="L124" s="69"/>
    </row>
    <row r="125" spans="1:12" ht="15" x14ac:dyDescent="0.3">
      <c r="B125" s="7" t="s">
        <v>178</v>
      </c>
      <c r="C125" s="16"/>
      <c r="D125" s="16"/>
      <c r="E125" s="16"/>
      <c r="F125" s="16"/>
      <c r="G125" s="16"/>
      <c r="H125" s="16"/>
      <c r="I125" s="16">
        <v>1765</v>
      </c>
      <c r="J125" s="16"/>
      <c r="K125" s="16"/>
      <c r="L125" s="69"/>
    </row>
    <row r="126" spans="1:12" ht="15" x14ac:dyDescent="0.3">
      <c r="B126" s="7" t="s">
        <v>658</v>
      </c>
      <c r="C126" s="16"/>
      <c r="D126" s="16"/>
      <c r="E126" s="16"/>
      <c r="F126" s="16"/>
      <c r="G126" s="16"/>
      <c r="H126" s="16">
        <v>584</v>
      </c>
      <c r="I126" s="16"/>
      <c r="J126" s="16"/>
      <c r="K126" s="16">
        <v>569</v>
      </c>
      <c r="L126" s="69"/>
    </row>
    <row r="127" spans="1:12" ht="15" x14ac:dyDescent="0.3">
      <c r="B127" s="7" t="s">
        <v>490</v>
      </c>
      <c r="C127" s="16">
        <v>2017</v>
      </c>
      <c r="D127" s="16"/>
      <c r="E127" s="16"/>
      <c r="F127" s="16"/>
      <c r="G127" s="16"/>
      <c r="H127" s="16"/>
      <c r="I127" s="16"/>
      <c r="J127" s="16"/>
      <c r="K127" s="16"/>
      <c r="L127" s="69"/>
    </row>
    <row r="128" spans="1:12" ht="15" x14ac:dyDescent="0.3">
      <c r="B128" s="7" t="s">
        <v>179</v>
      </c>
      <c r="C128" s="16">
        <v>3480</v>
      </c>
      <c r="D128" s="16"/>
      <c r="E128" s="16">
        <v>2099</v>
      </c>
      <c r="F128" s="16"/>
      <c r="G128" s="16"/>
      <c r="H128" s="16"/>
      <c r="I128" s="16">
        <v>48</v>
      </c>
      <c r="J128" s="16"/>
      <c r="K128" s="16"/>
      <c r="L128" s="69"/>
    </row>
    <row r="129" spans="2:12" ht="15" x14ac:dyDescent="0.3">
      <c r="B129" s="7" t="s">
        <v>180</v>
      </c>
      <c r="C129" s="16">
        <v>25774</v>
      </c>
      <c r="D129" s="16"/>
      <c r="E129" s="16">
        <v>843</v>
      </c>
      <c r="F129" s="16">
        <v>314</v>
      </c>
      <c r="G129" s="16"/>
      <c r="H129" s="16"/>
      <c r="I129" s="16"/>
      <c r="J129" s="16">
        <v>1432</v>
      </c>
      <c r="K129" s="16"/>
      <c r="L129" s="69"/>
    </row>
    <row r="130" spans="2:12" ht="15" x14ac:dyDescent="0.3">
      <c r="B130" s="7" t="s">
        <v>690</v>
      </c>
      <c r="C130" s="16"/>
      <c r="D130" s="16"/>
      <c r="E130" s="16"/>
      <c r="F130" s="16"/>
      <c r="G130" s="16"/>
      <c r="H130" s="16"/>
      <c r="I130" s="16"/>
      <c r="J130" s="16"/>
      <c r="K130" s="16">
        <v>9</v>
      </c>
      <c r="L130" s="69"/>
    </row>
    <row r="131" spans="2:12" ht="15" x14ac:dyDescent="0.3">
      <c r="B131" s="7" t="s">
        <v>691</v>
      </c>
      <c r="C131" s="16"/>
      <c r="D131" s="16"/>
      <c r="E131" s="16"/>
      <c r="F131" s="16"/>
      <c r="G131" s="16"/>
      <c r="H131" s="16"/>
      <c r="I131" s="16"/>
      <c r="J131" s="16"/>
      <c r="K131" s="16">
        <v>8</v>
      </c>
      <c r="L131" s="69"/>
    </row>
    <row r="132" spans="2:12" ht="15" x14ac:dyDescent="0.3">
      <c r="B132" s="7" t="s">
        <v>692</v>
      </c>
      <c r="C132" s="16"/>
      <c r="D132" s="16"/>
      <c r="E132" s="16"/>
      <c r="F132" s="16"/>
      <c r="G132" s="16"/>
      <c r="H132" s="16"/>
      <c r="I132" s="16"/>
      <c r="J132" s="16"/>
      <c r="K132" s="16">
        <v>6</v>
      </c>
      <c r="L132" s="69"/>
    </row>
    <row r="133" spans="2:12" ht="15" x14ac:dyDescent="0.3">
      <c r="B133" s="7" t="s">
        <v>693</v>
      </c>
      <c r="C133" s="16"/>
      <c r="D133" s="16"/>
      <c r="E133" s="16"/>
      <c r="F133" s="16"/>
      <c r="G133" s="16"/>
      <c r="H133" s="16"/>
      <c r="I133" s="16"/>
      <c r="J133" s="16"/>
      <c r="K133" s="16">
        <v>16</v>
      </c>
      <c r="L133" s="69"/>
    </row>
    <row r="134" spans="2:12" ht="15" x14ac:dyDescent="0.3">
      <c r="B134" s="7" t="s">
        <v>181</v>
      </c>
      <c r="C134" s="16"/>
      <c r="D134" s="16"/>
      <c r="E134" s="16"/>
      <c r="F134" s="16"/>
      <c r="G134" s="16"/>
      <c r="H134" s="16">
        <v>767</v>
      </c>
      <c r="I134" s="16">
        <v>767</v>
      </c>
      <c r="J134" s="16"/>
      <c r="K134" s="16"/>
      <c r="L134" s="69"/>
    </row>
    <row r="135" spans="2:12" ht="15" x14ac:dyDescent="0.3">
      <c r="B135" s="7" t="s">
        <v>182</v>
      </c>
      <c r="C135" s="16">
        <v>15</v>
      </c>
      <c r="D135" s="16"/>
      <c r="E135" s="16"/>
      <c r="F135" s="16"/>
      <c r="G135" s="16"/>
      <c r="H135" s="16">
        <v>20</v>
      </c>
      <c r="I135" s="16">
        <v>20</v>
      </c>
      <c r="J135" s="16"/>
      <c r="K135" s="16"/>
      <c r="L135" s="69"/>
    </row>
    <row r="136" spans="2:12" ht="15" x14ac:dyDescent="0.3">
      <c r="B136" s="7" t="s">
        <v>183</v>
      </c>
      <c r="C136" s="16">
        <v>1000</v>
      </c>
      <c r="D136" s="16"/>
      <c r="E136" s="16"/>
      <c r="F136" s="16"/>
      <c r="G136" s="16"/>
      <c r="H136" s="16"/>
      <c r="I136" s="16">
        <v>4964</v>
      </c>
      <c r="J136" s="16">
        <v>19107</v>
      </c>
      <c r="K136" s="16"/>
      <c r="L136" s="69"/>
    </row>
    <row r="137" spans="2:12" ht="15" x14ac:dyDescent="0.3">
      <c r="B137" s="7" t="s">
        <v>1028</v>
      </c>
      <c r="C137" s="16"/>
      <c r="D137" s="16"/>
      <c r="E137" s="16"/>
      <c r="F137" s="16"/>
      <c r="G137" s="16">
        <v>1102</v>
      </c>
      <c r="H137" s="16">
        <v>284131</v>
      </c>
      <c r="I137" s="16"/>
      <c r="J137" s="16"/>
      <c r="K137" s="16"/>
      <c r="L137" s="45">
        <v>19283</v>
      </c>
    </row>
    <row r="138" spans="2:12" ht="15" x14ac:dyDescent="0.3">
      <c r="B138" s="7" t="s">
        <v>184</v>
      </c>
      <c r="C138" s="16"/>
      <c r="D138" s="16">
        <v>150</v>
      </c>
      <c r="E138" s="16">
        <v>1200</v>
      </c>
      <c r="F138" s="16"/>
      <c r="G138" s="16"/>
      <c r="H138" s="16">
        <v>13482</v>
      </c>
      <c r="I138" s="16"/>
      <c r="J138" s="16">
        <v>500</v>
      </c>
      <c r="K138" s="16">
        <v>2000</v>
      </c>
      <c r="L138" s="45">
        <v>1500</v>
      </c>
    </row>
    <row r="139" spans="2:12" ht="15" x14ac:dyDescent="0.3">
      <c r="B139" s="7" t="s">
        <v>925</v>
      </c>
      <c r="C139" s="16">
        <v>2741</v>
      </c>
      <c r="D139" s="16"/>
      <c r="E139" s="16"/>
      <c r="F139" s="16"/>
      <c r="G139" s="16"/>
      <c r="H139" s="16"/>
      <c r="I139" s="16">
        <v>5813</v>
      </c>
      <c r="J139" s="16"/>
      <c r="K139" s="16"/>
      <c r="L139" s="69"/>
    </row>
    <row r="140" spans="2:12" ht="15" x14ac:dyDescent="0.3">
      <c r="B140" s="7" t="s">
        <v>1029</v>
      </c>
      <c r="C140" s="16"/>
      <c r="D140" s="16"/>
      <c r="E140" s="16"/>
      <c r="F140" s="16">
        <v>296</v>
      </c>
      <c r="G140" s="16">
        <v>5094</v>
      </c>
      <c r="H140" s="16"/>
      <c r="I140" s="16"/>
      <c r="J140" s="16"/>
      <c r="K140" s="16"/>
      <c r="L140" s="69"/>
    </row>
    <row r="141" spans="2:12" ht="15" x14ac:dyDescent="0.3">
      <c r="B141" s="7" t="s">
        <v>491</v>
      </c>
      <c r="C141" s="16">
        <v>80</v>
      </c>
      <c r="D141" s="16">
        <v>110</v>
      </c>
      <c r="E141" s="16"/>
      <c r="F141" s="16"/>
      <c r="G141" s="16"/>
      <c r="H141" s="16"/>
      <c r="I141" s="16"/>
      <c r="J141" s="16"/>
      <c r="K141" s="16"/>
      <c r="L141" s="69"/>
    </row>
    <row r="142" spans="2:12" ht="15" x14ac:dyDescent="0.3">
      <c r="B142" s="7" t="s">
        <v>983</v>
      </c>
      <c r="C142" s="16"/>
      <c r="D142" s="16">
        <v>8955</v>
      </c>
      <c r="E142" s="16"/>
      <c r="F142" s="16">
        <v>918</v>
      </c>
      <c r="G142" s="16">
        <v>46</v>
      </c>
      <c r="H142" s="16">
        <v>153</v>
      </c>
      <c r="I142" s="16"/>
      <c r="J142" s="16"/>
      <c r="K142" s="16"/>
      <c r="L142" s="69"/>
    </row>
    <row r="143" spans="2:12" ht="15" x14ac:dyDescent="0.3">
      <c r="B143" s="7" t="s">
        <v>185</v>
      </c>
      <c r="C143" s="16">
        <v>12975</v>
      </c>
      <c r="D143" s="16">
        <v>6779</v>
      </c>
      <c r="E143" s="16"/>
      <c r="F143" s="16">
        <v>11000</v>
      </c>
      <c r="G143" s="16"/>
      <c r="H143" s="16"/>
      <c r="I143" s="16"/>
      <c r="J143" s="16">
        <v>785</v>
      </c>
      <c r="K143" s="16"/>
      <c r="L143" s="69"/>
    </row>
    <row r="144" spans="2:12" ht="15" x14ac:dyDescent="0.3">
      <c r="B144" s="7" t="s">
        <v>492</v>
      </c>
      <c r="C144" s="16">
        <v>302</v>
      </c>
      <c r="D144" s="16"/>
      <c r="E144" s="16"/>
      <c r="F144" s="16"/>
      <c r="G144" s="16"/>
      <c r="H144" s="16"/>
      <c r="I144" s="16"/>
      <c r="J144" s="16"/>
      <c r="K144" s="16"/>
      <c r="L144" s="69"/>
    </row>
    <row r="145" spans="2:12" ht="15" x14ac:dyDescent="0.3">
      <c r="B145" s="7" t="s">
        <v>984</v>
      </c>
      <c r="C145" s="16"/>
      <c r="D145" s="16">
        <v>1130</v>
      </c>
      <c r="E145" s="16">
        <v>11207</v>
      </c>
      <c r="F145" s="16">
        <v>27147</v>
      </c>
      <c r="G145" s="16">
        <v>10436</v>
      </c>
      <c r="H145" s="16">
        <v>149</v>
      </c>
      <c r="I145" s="16"/>
      <c r="J145" s="16"/>
      <c r="K145" s="16"/>
      <c r="L145" s="69">
        <v>358</v>
      </c>
    </row>
    <row r="146" spans="2:12" ht="15" x14ac:dyDescent="0.3">
      <c r="B146" s="7" t="s">
        <v>9</v>
      </c>
      <c r="C146" s="16"/>
      <c r="D146" s="16"/>
      <c r="E146" s="16"/>
      <c r="F146" s="16">
        <v>147</v>
      </c>
      <c r="G146" s="16"/>
      <c r="H146" s="16">
        <v>2500</v>
      </c>
      <c r="I146" s="16"/>
      <c r="J146" s="16"/>
      <c r="K146" s="16">
        <v>156598</v>
      </c>
      <c r="L146" s="69"/>
    </row>
    <row r="147" spans="2:12" ht="16.5" x14ac:dyDescent="0.35">
      <c r="B147" s="60" t="s">
        <v>10</v>
      </c>
      <c r="C147" s="33">
        <f>SUM(C5:C146)</f>
        <v>1058633</v>
      </c>
      <c r="D147" s="33">
        <f>SUM(D5:D146)</f>
        <v>694696</v>
      </c>
      <c r="E147" s="33">
        <f t="shared" ref="E147:K147" si="0">SUM(E5:E146)</f>
        <v>809072</v>
      </c>
      <c r="F147" s="33">
        <f t="shared" si="0"/>
        <v>2035298</v>
      </c>
      <c r="G147" s="33">
        <f t="shared" si="0"/>
        <v>1455315</v>
      </c>
      <c r="H147" s="33">
        <f t="shared" si="0"/>
        <v>1396902</v>
      </c>
      <c r="I147" s="33">
        <f t="shared" si="0"/>
        <v>1026774</v>
      </c>
      <c r="J147" s="33">
        <f t="shared" si="0"/>
        <v>3282819</v>
      </c>
      <c r="K147" s="33">
        <f t="shared" si="0"/>
        <v>1613846</v>
      </c>
      <c r="L147" s="70">
        <v>652706</v>
      </c>
    </row>
  </sheetData>
  <phoneticPr fontId="2" type="noConversion"/>
  <pageMargins left="0.19" right="0.16" top="0.23" bottom="0.17" header="0.17" footer="0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8"/>
  <sheetViews>
    <sheetView zoomScale="90" workbookViewId="0">
      <selection activeCell="L18" sqref="L18"/>
    </sheetView>
  </sheetViews>
  <sheetFormatPr baseColWidth="10" defaultRowHeight="12.75" x14ac:dyDescent="0.2"/>
  <cols>
    <col min="2" max="2" width="21" style="10" customWidth="1"/>
    <col min="3" max="8" width="11.7109375" style="10" customWidth="1"/>
    <col min="9" max="11" width="11.7109375" customWidth="1"/>
  </cols>
  <sheetData>
    <row r="1" spans="2:12" x14ac:dyDescent="0.2">
      <c r="B1" s="17"/>
      <c r="C1" s="17"/>
      <c r="D1" s="17"/>
      <c r="E1" s="17"/>
      <c r="F1" s="17"/>
      <c r="G1" s="17"/>
      <c r="H1" s="17"/>
    </row>
    <row r="2" spans="2:12" ht="16.5" x14ac:dyDescent="0.35">
      <c r="B2" s="3" t="s">
        <v>186</v>
      </c>
      <c r="C2" s="3"/>
      <c r="D2" s="3"/>
      <c r="E2" s="3"/>
      <c r="F2" s="3"/>
      <c r="G2" s="3"/>
      <c r="H2" s="3"/>
    </row>
    <row r="3" spans="2:12" ht="16.5" x14ac:dyDescent="0.35">
      <c r="B3" s="4" t="s">
        <v>187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1066</v>
      </c>
    </row>
    <row r="5" spans="2:12" ht="15" x14ac:dyDescent="0.3">
      <c r="B5" s="6" t="s">
        <v>694</v>
      </c>
      <c r="C5" s="16"/>
      <c r="D5" s="16"/>
      <c r="E5" s="16"/>
      <c r="F5" s="16"/>
      <c r="G5" s="16"/>
      <c r="H5" s="16"/>
      <c r="I5" s="16"/>
      <c r="J5" s="16"/>
      <c r="K5" s="16">
        <v>320</v>
      </c>
      <c r="L5" s="69"/>
    </row>
    <row r="6" spans="2:12" ht="15" x14ac:dyDescent="0.3">
      <c r="B6" s="6" t="s">
        <v>493</v>
      </c>
      <c r="C6" s="16">
        <v>3000</v>
      </c>
      <c r="D6" s="16"/>
      <c r="E6" s="16"/>
      <c r="F6" s="16"/>
      <c r="G6" s="16"/>
      <c r="H6" s="16"/>
      <c r="I6" s="16"/>
      <c r="J6" s="16"/>
      <c r="K6" s="16"/>
      <c r="L6" s="69"/>
    </row>
    <row r="7" spans="2:12" ht="15" x14ac:dyDescent="0.3">
      <c r="B7" s="6" t="s">
        <v>494</v>
      </c>
      <c r="C7" s="16">
        <v>99000</v>
      </c>
      <c r="D7" s="16"/>
      <c r="E7" s="16">
        <v>2000</v>
      </c>
      <c r="F7" s="16"/>
      <c r="G7" s="16">
        <v>4500</v>
      </c>
      <c r="H7" s="16">
        <v>46500</v>
      </c>
      <c r="I7" s="16"/>
      <c r="J7" s="16"/>
      <c r="K7" s="16">
        <v>25170</v>
      </c>
      <c r="L7" s="69"/>
    </row>
    <row r="8" spans="2:12" ht="15" x14ac:dyDescent="0.3">
      <c r="B8" s="6" t="s">
        <v>495</v>
      </c>
      <c r="C8" s="16">
        <v>1000</v>
      </c>
      <c r="D8" s="16"/>
      <c r="E8" s="16"/>
      <c r="F8" s="16"/>
      <c r="G8" s="16"/>
      <c r="H8" s="16"/>
      <c r="I8" s="16"/>
      <c r="J8" s="16"/>
      <c r="K8" s="16">
        <v>170</v>
      </c>
      <c r="L8" s="69"/>
    </row>
    <row r="9" spans="2:12" ht="15" x14ac:dyDescent="0.3">
      <c r="B9" s="6" t="s">
        <v>496</v>
      </c>
      <c r="C9" s="16">
        <v>500</v>
      </c>
      <c r="D9" s="16"/>
      <c r="E9" s="16"/>
      <c r="F9" s="16"/>
      <c r="G9" s="16"/>
      <c r="H9" s="16"/>
      <c r="I9" s="16"/>
      <c r="J9" s="16"/>
      <c r="K9" s="16"/>
      <c r="L9" s="69"/>
    </row>
    <row r="10" spans="2:12" s="37" customFormat="1" ht="15" x14ac:dyDescent="0.3">
      <c r="B10" s="16" t="s">
        <v>739</v>
      </c>
      <c r="C10" s="16">
        <v>157000</v>
      </c>
      <c r="D10" s="16"/>
      <c r="E10" s="16">
        <v>50000</v>
      </c>
      <c r="F10" s="16">
        <v>140000</v>
      </c>
      <c r="G10" s="16">
        <v>456000</v>
      </c>
      <c r="H10" s="16">
        <v>190000</v>
      </c>
      <c r="I10" s="16">
        <v>300</v>
      </c>
      <c r="J10" s="16">
        <v>573000</v>
      </c>
      <c r="K10" s="16">
        <v>246454</v>
      </c>
      <c r="L10" s="45">
        <v>150900</v>
      </c>
    </row>
    <row r="11" spans="2:12" s="37" customFormat="1" ht="15" x14ac:dyDescent="0.3">
      <c r="B11" s="16" t="s">
        <v>497</v>
      </c>
      <c r="C11" s="16">
        <v>1000</v>
      </c>
      <c r="D11" s="16"/>
      <c r="E11" s="16"/>
      <c r="F11" s="16"/>
      <c r="G11" s="16"/>
      <c r="H11" s="16"/>
      <c r="I11" s="16"/>
      <c r="J11" s="16"/>
      <c r="K11" s="16"/>
      <c r="L11" s="45"/>
    </row>
    <row r="12" spans="2:12" s="37" customFormat="1" ht="15" x14ac:dyDescent="0.3">
      <c r="B12" s="16" t="s">
        <v>498</v>
      </c>
      <c r="C12" s="16">
        <v>500</v>
      </c>
      <c r="D12" s="16"/>
      <c r="E12" s="16"/>
      <c r="F12" s="16"/>
      <c r="G12" s="16"/>
      <c r="H12" s="16"/>
      <c r="I12" s="16"/>
      <c r="J12" s="16"/>
      <c r="K12" s="16"/>
      <c r="L12" s="45"/>
    </row>
    <row r="13" spans="2:12" s="37" customFormat="1" ht="15" x14ac:dyDescent="0.3">
      <c r="B13" s="16" t="s">
        <v>499</v>
      </c>
      <c r="C13" s="16">
        <v>500</v>
      </c>
      <c r="D13" s="16"/>
      <c r="E13" s="16"/>
      <c r="F13" s="16"/>
      <c r="G13" s="16"/>
      <c r="H13" s="16"/>
      <c r="I13" s="16"/>
      <c r="J13" s="16"/>
      <c r="K13" s="16"/>
      <c r="L13" s="45"/>
    </row>
    <row r="14" spans="2:12" s="37" customFormat="1" ht="15" x14ac:dyDescent="0.3">
      <c r="B14" s="16" t="s">
        <v>695</v>
      </c>
      <c r="C14" s="16"/>
      <c r="D14" s="16"/>
      <c r="E14" s="16"/>
      <c r="F14" s="16"/>
      <c r="G14" s="16"/>
      <c r="H14" s="16"/>
      <c r="I14" s="16"/>
      <c r="J14" s="16"/>
      <c r="K14" s="16">
        <v>220</v>
      </c>
      <c r="L14" s="45"/>
    </row>
    <row r="15" spans="2:12" ht="15" x14ac:dyDescent="0.3">
      <c r="B15" s="6" t="s">
        <v>188</v>
      </c>
      <c r="C15" s="16">
        <v>30025</v>
      </c>
      <c r="D15" s="16"/>
      <c r="E15" s="16"/>
      <c r="F15" s="16"/>
      <c r="G15" s="16">
        <v>206000</v>
      </c>
      <c r="H15" s="16"/>
      <c r="I15" s="16"/>
      <c r="J15" s="16">
        <v>1000</v>
      </c>
      <c r="K15" s="16">
        <v>9080</v>
      </c>
      <c r="L15" s="45">
        <v>43500</v>
      </c>
    </row>
    <row r="16" spans="2:12" ht="15" x14ac:dyDescent="0.3">
      <c r="B16" s="6" t="s">
        <v>696</v>
      </c>
      <c r="C16" s="16"/>
      <c r="D16" s="16"/>
      <c r="E16" s="16"/>
      <c r="F16" s="16"/>
      <c r="G16" s="16"/>
      <c r="H16" s="16"/>
      <c r="I16" s="16"/>
      <c r="J16" s="16"/>
      <c r="K16" s="16">
        <v>210</v>
      </c>
      <c r="L16" s="69"/>
    </row>
    <row r="17" spans="2:12" ht="15" x14ac:dyDescent="0.3">
      <c r="B17" s="6" t="s">
        <v>740</v>
      </c>
      <c r="C17" s="16">
        <v>11000</v>
      </c>
      <c r="D17" s="16"/>
      <c r="E17" s="16"/>
      <c r="F17" s="16"/>
      <c r="G17" s="16"/>
      <c r="H17" s="16">
        <v>165000</v>
      </c>
      <c r="I17" s="16">
        <v>200</v>
      </c>
      <c r="J17" s="16">
        <v>1500000</v>
      </c>
      <c r="K17" s="16">
        <v>30</v>
      </c>
      <c r="L17" s="45">
        <v>60000</v>
      </c>
    </row>
    <row r="18" spans="2:12" ht="15.75" customHeight="1" x14ac:dyDescent="0.35">
      <c r="B18" s="5" t="s">
        <v>10</v>
      </c>
      <c r="C18" s="33">
        <f>SUM(C5:C17)</f>
        <v>303525</v>
      </c>
      <c r="D18" s="33">
        <f t="shared" ref="D18:K18" si="0">SUM(D5:D17)</f>
        <v>0</v>
      </c>
      <c r="E18" s="33">
        <f t="shared" si="0"/>
        <v>52000</v>
      </c>
      <c r="F18" s="33">
        <f t="shared" si="0"/>
        <v>140000</v>
      </c>
      <c r="G18" s="33">
        <f t="shared" si="0"/>
        <v>666500</v>
      </c>
      <c r="H18" s="33">
        <f t="shared" si="0"/>
        <v>401500</v>
      </c>
      <c r="I18" s="33">
        <f t="shared" si="0"/>
        <v>500</v>
      </c>
      <c r="J18" s="33">
        <f t="shared" si="0"/>
        <v>2074000</v>
      </c>
      <c r="K18" s="33">
        <f t="shared" si="0"/>
        <v>281654</v>
      </c>
      <c r="L18" s="70">
        <v>254400</v>
      </c>
    </row>
    <row r="19" spans="2:12" x14ac:dyDescent="0.2">
      <c r="B19" s="9"/>
      <c r="C19" s="9"/>
      <c r="D19" s="9"/>
      <c r="E19" s="9"/>
      <c r="F19" s="9"/>
      <c r="G19" s="9"/>
      <c r="H19" s="9"/>
    </row>
    <row r="20" spans="2:12" ht="15" x14ac:dyDescent="0.3">
      <c r="B20" s="8"/>
      <c r="C20" s="8"/>
      <c r="D20" s="8"/>
      <c r="E20" s="8"/>
      <c r="F20" s="8"/>
      <c r="G20" s="8"/>
      <c r="H20" s="8"/>
    </row>
    <row r="21" spans="2:12" ht="15" x14ac:dyDescent="0.3">
      <c r="B21" s="8"/>
      <c r="C21" s="8"/>
      <c r="D21" s="8"/>
      <c r="E21" s="8"/>
      <c r="F21" s="8"/>
      <c r="G21" s="8"/>
      <c r="H21" s="8"/>
    </row>
    <row r="22" spans="2:12" ht="15" x14ac:dyDescent="0.3">
      <c r="B22" s="8"/>
      <c r="C22" s="8"/>
      <c r="D22" s="8"/>
      <c r="E22" s="8"/>
      <c r="F22" s="8"/>
      <c r="G22" s="8"/>
      <c r="H22" s="8"/>
    </row>
    <row r="23" spans="2:12" ht="15" x14ac:dyDescent="0.3">
      <c r="B23" s="8"/>
      <c r="C23" s="8"/>
      <c r="D23" s="8"/>
      <c r="E23" s="8"/>
      <c r="F23" s="8"/>
      <c r="G23" s="8"/>
      <c r="H23" s="8"/>
    </row>
    <row r="24" spans="2:12" ht="15" x14ac:dyDescent="0.3">
      <c r="B24" s="8"/>
      <c r="C24" s="8"/>
      <c r="D24" s="8"/>
      <c r="E24" s="8"/>
      <c r="F24" s="8"/>
      <c r="G24" s="8"/>
      <c r="H24" s="8"/>
    </row>
    <row r="25" spans="2:12" ht="15" x14ac:dyDescent="0.3">
      <c r="B25" s="8"/>
      <c r="C25" s="8"/>
      <c r="D25" s="8"/>
      <c r="E25" s="8"/>
      <c r="F25" s="8"/>
      <c r="G25" s="8"/>
      <c r="H25" s="8"/>
    </row>
    <row r="26" spans="2:12" ht="15" x14ac:dyDescent="0.3">
      <c r="B26" s="8"/>
      <c r="C26" s="8"/>
      <c r="D26" s="8"/>
      <c r="E26" s="8"/>
      <c r="F26" s="8"/>
      <c r="G26" s="8"/>
      <c r="H26" s="8"/>
    </row>
    <row r="27" spans="2:12" ht="15" x14ac:dyDescent="0.3">
      <c r="B27" s="8"/>
      <c r="C27" s="8"/>
      <c r="D27" s="8"/>
      <c r="E27" s="8"/>
      <c r="F27" s="8"/>
      <c r="G27" s="8"/>
      <c r="H27" s="8"/>
    </row>
    <row r="28" spans="2:12" ht="15" x14ac:dyDescent="0.3">
      <c r="B28" s="8"/>
      <c r="C28" s="8"/>
      <c r="D28" s="8"/>
      <c r="E28" s="8"/>
      <c r="F28" s="8"/>
      <c r="G28" s="8"/>
      <c r="H28" s="8"/>
    </row>
    <row r="29" spans="2:12" ht="15" x14ac:dyDescent="0.3">
      <c r="B29" s="8"/>
      <c r="C29" s="8"/>
      <c r="D29" s="8"/>
      <c r="E29" s="8"/>
      <c r="F29" s="8"/>
      <c r="G29" s="8"/>
      <c r="H29" s="8"/>
    </row>
    <row r="30" spans="2:12" ht="15" x14ac:dyDescent="0.3">
      <c r="B30" s="8"/>
      <c r="C30" s="8"/>
      <c r="D30" s="8"/>
      <c r="E30" s="8"/>
      <c r="F30" s="8"/>
      <c r="G30" s="8"/>
      <c r="H30" s="8"/>
    </row>
    <row r="31" spans="2:12" ht="15" x14ac:dyDescent="0.3">
      <c r="B31" s="8"/>
      <c r="C31" s="8"/>
      <c r="D31" s="8"/>
      <c r="E31" s="8"/>
      <c r="F31" s="8"/>
      <c r="G31" s="8"/>
      <c r="H31" s="8"/>
    </row>
    <row r="32" spans="2:12" ht="15" x14ac:dyDescent="0.3">
      <c r="B32" s="8"/>
      <c r="C32" s="8"/>
      <c r="D32" s="8"/>
      <c r="E32" s="8"/>
      <c r="F32" s="8"/>
      <c r="G32" s="8"/>
      <c r="H32" s="8"/>
    </row>
    <row r="33" spans="2:8" ht="15" x14ac:dyDescent="0.3">
      <c r="B33" s="8"/>
      <c r="C33" s="8"/>
      <c r="D33" s="8"/>
      <c r="E33" s="8"/>
      <c r="F33" s="8"/>
      <c r="G33" s="8"/>
      <c r="H33" s="8"/>
    </row>
    <row r="34" spans="2:8" ht="15" x14ac:dyDescent="0.3">
      <c r="B34" s="8"/>
      <c r="C34" s="8"/>
      <c r="D34" s="8"/>
      <c r="E34" s="8"/>
      <c r="F34" s="8"/>
      <c r="G34" s="8"/>
      <c r="H34" s="8"/>
    </row>
    <row r="35" spans="2:8" ht="15" x14ac:dyDescent="0.3">
      <c r="B35" s="8"/>
      <c r="C35" s="8"/>
      <c r="D35" s="8"/>
      <c r="E35" s="8"/>
      <c r="F35" s="8"/>
      <c r="G35" s="8"/>
      <c r="H35" s="8"/>
    </row>
    <row r="36" spans="2:8" ht="15" x14ac:dyDescent="0.3">
      <c r="B36" s="8"/>
      <c r="C36" s="8"/>
      <c r="D36" s="8"/>
      <c r="E36" s="8"/>
      <c r="F36" s="8"/>
      <c r="G36" s="8"/>
      <c r="H36" s="8"/>
    </row>
    <row r="37" spans="2:8" ht="15" x14ac:dyDescent="0.3">
      <c r="B37" s="8"/>
      <c r="C37" s="8"/>
      <c r="D37" s="8"/>
      <c r="E37" s="8"/>
      <c r="F37" s="8"/>
      <c r="G37" s="8"/>
      <c r="H37" s="8"/>
    </row>
    <row r="38" spans="2:8" ht="15" x14ac:dyDescent="0.3">
      <c r="B38" s="8"/>
      <c r="C38" s="8"/>
      <c r="D38" s="8"/>
      <c r="E38" s="8"/>
      <c r="F38" s="8"/>
      <c r="G38" s="8"/>
      <c r="H38" s="8"/>
    </row>
    <row r="39" spans="2:8" ht="15" x14ac:dyDescent="0.3">
      <c r="B39" s="8"/>
      <c r="C39" s="8"/>
      <c r="D39" s="8"/>
      <c r="E39" s="8"/>
      <c r="F39" s="8"/>
      <c r="G39" s="8"/>
      <c r="H39" s="8"/>
    </row>
    <row r="40" spans="2:8" ht="15" x14ac:dyDescent="0.3">
      <c r="B40" s="8"/>
      <c r="C40" s="8"/>
      <c r="D40" s="8"/>
      <c r="E40" s="8"/>
      <c r="F40" s="8"/>
      <c r="G40" s="8"/>
      <c r="H40" s="8"/>
    </row>
    <row r="41" spans="2:8" ht="15" x14ac:dyDescent="0.3">
      <c r="B41" s="8"/>
      <c r="C41" s="8"/>
      <c r="D41" s="8"/>
      <c r="E41" s="8"/>
      <c r="F41" s="8"/>
      <c r="G41" s="8"/>
      <c r="H41" s="8"/>
    </row>
    <row r="42" spans="2:8" ht="15" x14ac:dyDescent="0.3">
      <c r="B42" s="8"/>
      <c r="C42" s="8"/>
      <c r="D42" s="8"/>
      <c r="E42" s="8"/>
      <c r="F42" s="8"/>
      <c r="G42" s="8"/>
      <c r="H42" s="8"/>
    </row>
    <row r="43" spans="2:8" ht="15" x14ac:dyDescent="0.3">
      <c r="B43" s="8"/>
      <c r="C43" s="8"/>
      <c r="D43" s="8"/>
      <c r="E43" s="8"/>
      <c r="F43" s="8"/>
      <c r="G43" s="8"/>
      <c r="H43" s="8"/>
    </row>
    <row r="44" spans="2:8" ht="15" x14ac:dyDescent="0.3">
      <c r="B44" s="8"/>
      <c r="C44" s="8"/>
      <c r="D44" s="8"/>
      <c r="E44" s="8"/>
      <c r="F44" s="8"/>
      <c r="G44" s="8"/>
      <c r="H44" s="8"/>
    </row>
    <row r="45" spans="2:8" ht="15" x14ac:dyDescent="0.3">
      <c r="B45" s="8"/>
      <c r="C45" s="8"/>
      <c r="D45" s="8"/>
      <c r="E45" s="8"/>
      <c r="F45" s="8"/>
      <c r="G45" s="8"/>
      <c r="H45" s="8"/>
    </row>
    <row r="46" spans="2:8" ht="15" x14ac:dyDescent="0.3">
      <c r="B46" s="8"/>
      <c r="C46" s="8"/>
      <c r="D46" s="8"/>
      <c r="E46" s="8"/>
      <c r="F46" s="8"/>
      <c r="G46" s="8"/>
      <c r="H46" s="8"/>
    </row>
    <row r="47" spans="2:8" ht="15" x14ac:dyDescent="0.3">
      <c r="B47" s="8"/>
      <c r="C47" s="8"/>
      <c r="D47" s="8"/>
      <c r="E47" s="8"/>
      <c r="F47" s="8"/>
      <c r="G47" s="8"/>
      <c r="H47" s="8"/>
    </row>
    <row r="48" spans="2:8" ht="15" x14ac:dyDescent="0.3">
      <c r="B48" s="8"/>
      <c r="C48" s="8"/>
      <c r="D48" s="8"/>
      <c r="E48" s="8"/>
      <c r="F48" s="8"/>
      <c r="G48" s="8"/>
      <c r="H48" s="8"/>
    </row>
    <row r="49" spans="2:8" ht="15" x14ac:dyDescent="0.3">
      <c r="B49" s="8"/>
      <c r="C49" s="8"/>
      <c r="D49" s="8"/>
      <c r="E49" s="8"/>
      <c r="F49" s="8"/>
      <c r="G49" s="8"/>
      <c r="H49" s="8"/>
    </row>
    <row r="50" spans="2:8" ht="15" x14ac:dyDescent="0.3">
      <c r="B50" s="8"/>
      <c r="C50" s="8"/>
      <c r="D50" s="8"/>
      <c r="E50" s="8"/>
      <c r="F50" s="8"/>
      <c r="G50" s="8"/>
      <c r="H50" s="8"/>
    </row>
    <row r="51" spans="2:8" ht="15" x14ac:dyDescent="0.3">
      <c r="B51" s="8"/>
      <c r="C51" s="8"/>
      <c r="D51" s="8"/>
      <c r="E51" s="8"/>
      <c r="F51" s="8"/>
      <c r="G51" s="8"/>
      <c r="H51" s="8"/>
    </row>
    <row r="52" spans="2:8" ht="15" x14ac:dyDescent="0.3">
      <c r="B52" s="8"/>
      <c r="C52" s="8"/>
      <c r="D52" s="8"/>
      <c r="E52" s="8"/>
      <c r="F52" s="8"/>
      <c r="G52" s="8"/>
      <c r="H52" s="8"/>
    </row>
    <row r="53" spans="2:8" ht="15" x14ac:dyDescent="0.3">
      <c r="B53" s="8"/>
      <c r="C53" s="8"/>
      <c r="D53" s="8"/>
      <c r="E53" s="8"/>
      <c r="F53" s="8"/>
      <c r="G53" s="8"/>
      <c r="H53" s="8"/>
    </row>
    <row r="54" spans="2:8" ht="15" x14ac:dyDescent="0.3">
      <c r="B54" s="8"/>
      <c r="C54" s="8"/>
      <c r="D54" s="8"/>
      <c r="E54" s="8"/>
      <c r="F54" s="8"/>
      <c r="G54" s="8"/>
      <c r="H54" s="8"/>
    </row>
    <row r="55" spans="2:8" ht="15" x14ac:dyDescent="0.3">
      <c r="B55" s="8"/>
      <c r="C55" s="8"/>
      <c r="D55" s="8"/>
      <c r="E55" s="8"/>
      <c r="F55" s="8"/>
      <c r="G55" s="8"/>
      <c r="H55" s="8"/>
    </row>
    <row r="56" spans="2:8" ht="15" x14ac:dyDescent="0.3">
      <c r="B56" s="8"/>
      <c r="C56" s="8"/>
      <c r="D56" s="8"/>
      <c r="E56" s="8"/>
      <c r="F56" s="8"/>
      <c r="G56" s="8"/>
      <c r="H56" s="8"/>
    </row>
    <row r="57" spans="2:8" ht="15" x14ac:dyDescent="0.3">
      <c r="B57" s="8"/>
      <c r="C57" s="8"/>
      <c r="D57" s="8"/>
      <c r="E57" s="8"/>
      <c r="F57" s="8"/>
      <c r="G57" s="8"/>
      <c r="H57" s="8"/>
    </row>
    <row r="58" spans="2:8" ht="15" x14ac:dyDescent="0.3">
      <c r="B58" s="8"/>
      <c r="C58" s="8"/>
      <c r="D58" s="8"/>
      <c r="E58" s="8"/>
      <c r="F58" s="8"/>
      <c r="G58" s="8"/>
      <c r="H58" s="8"/>
    </row>
    <row r="59" spans="2:8" ht="15" x14ac:dyDescent="0.3">
      <c r="B59" s="8"/>
      <c r="C59" s="8"/>
      <c r="D59" s="8"/>
      <c r="E59" s="8"/>
      <c r="F59" s="8"/>
      <c r="G59" s="8"/>
      <c r="H59" s="8"/>
    </row>
    <row r="60" spans="2:8" ht="15" x14ac:dyDescent="0.3">
      <c r="B60" s="8"/>
      <c r="C60" s="8"/>
      <c r="D60" s="8"/>
      <c r="E60" s="8"/>
      <c r="F60" s="8"/>
      <c r="G60" s="8"/>
      <c r="H60" s="8"/>
    </row>
    <row r="61" spans="2:8" ht="15" x14ac:dyDescent="0.3">
      <c r="B61" s="8"/>
      <c r="C61" s="8"/>
      <c r="D61" s="8"/>
      <c r="E61" s="8"/>
      <c r="F61" s="8"/>
      <c r="G61" s="8"/>
      <c r="H61" s="8"/>
    </row>
    <row r="62" spans="2:8" ht="15" x14ac:dyDescent="0.3">
      <c r="B62" s="8"/>
      <c r="C62" s="8"/>
      <c r="D62" s="8"/>
      <c r="E62" s="8"/>
      <c r="F62" s="8"/>
      <c r="G62" s="8"/>
      <c r="H62" s="8"/>
    </row>
    <row r="63" spans="2:8" ht="15" x14ac:dyDescent="0.3">
      <c r="B63" s="8"/>
      <c r="C63" s="8"/>
      <c r="D63" s="8"/>
      <c r="E63" s="8"/>
      <c r="F63" s="8"/>
      <c r="G63" s="8"/>
      <c r="H63" s="8"/>
    </row>
    <row r="64" spans="2:8" ht="15" x14ac:dyDescent="0.3">
      <c r="B64" s="8"/>
      <c r="C64" s="8"/>
      <c r="D64" s="8"/>
      <c r="E64" s="8"/>
      <c r="F64" s="8"/>
      <c r="G64" s="8"/>
      <c r="H64" s="8"/>
    </row>
    <row r="65" spans="2:8" ht="15" x14ac:dyDescent="0.3">
      <c r="B65" s="8"/>
      <c r="C65" s="8"/>
      <c r="D65" s="8"/>
      <c r="E65" s="8"/>
      <c r="F65" s="8"/>
      <c r="G65" s="8"/>
      <c r="H65" s="8"/>
    </row>
    <row r="66" spans="2:8" ht="15" x14ac:dyDescent="0.3">
      <c r="B66" s="8"/>
      <c r="C66" s="8"/>
      <c r="D66" s="8"/>
      <c r="E66" s="8"/>
      <c r="F66" s="8"/>
      <c r="G66" s="8"/>
      <c r="H66" s="8"/>
    </row>
    <row r="67" spans="2:8" ht="15" x14ac:dyDescent="0.3">
      <c r="B67" s="8"/>
      <c r="C67" s="8"/>
      <c r="D67" s="8"/>
      <c r="E67" s="8"/>
      <c r="F67" s="8"/>
      <c r="G67" s="8"/>
      <c r="H67" s="8"/>
    </row>
    <row r="68" spans="2:8" ht="15" x14ac:dyDescent="0.3">
      <c r="B68" s="8"/>
      <c r="C68" s="8"/>
      <c r="D68" s="8"/>
      <c r="E68" s="8"/>
      <c r="F68" s="8"/>
      <c r="G68" s="8"/>
      <c r="H68" s="8"/>
    </row>
    <row r="69" spans="2:8" ht="15" x14ac:dyDescent="0.3">
      <c r="B69" s="8"/>
      <c r="C69" s="8"/>
      <c r="D69" s="8"/>
      <c r="E69" s="8"/>
      <c r="F69" s="8"/>
      <c r="G69" s="8"/>
      <c r="H69" s="8"/>
    </row>
    <row r="70" spans="2:8" ht="15" x14ac:dyDescent="0.3">
      <c r="B70" s="8"/>
      <c r="C70" s="8"/>
      <c r="D70" s="8"/>
      <c r="E70" s="8"/>
      <c r="F70" s="8"/>
      <c r="G70" s="8"/>
      <c r="H70" s="8"/>
    </row>
    <row r="71" spans="2:8" ht="15" x14ac:dyDescent="0.3">
      <c r="B71" s="8"/>
      <c r="C71" s="8"/>
      <c r="D71" s="8"/>
      <c r="E71" s="8"/>
      <c r="F71" s="8"/>
      <c r="G71" s="8"/>
      <c r="H71" s="8"/>
    </row>
    <row r="72" spans="2:8" ht="15" x14ac:dyDescent="0.3">
      <c r="B72" s="8"/>
      <c r="C72" s="8"/>
      <c r="D72" s="8"/>
      <c r="E72" s="8"/>
      <c r="F72" s="8"/>
      <c r="G72" s="8"/>
      <c r="H72" s="8"/>
    </row>
    <row r="73" spans="2:8" ht="15" x14ac:dyDescent="0.3">
      <c r="B73" s="8"/>
      <c r="C73" s="8"/>
      <c r="D73" s="8"/>
      <c r="E73" s="8"/>
      <c r="F73" s="8"/>
      <c r="G73" s="8"/>
      <c r="H73" s="8"/>
    </row>
    <row r="74" spans="2:8" ht="15" x14ac:dyDescent="0.3">
      <c r="B74" s="8"/>
      <c r="C74" s="8"/>
      <c r="D74" s="8"/>
      <c r="E74" s="8"/>
      <c r="F74" s="8"/>
      <c r="G74" s="8"/>
      <c r="H74" s="8"/>
    </row>
    <row r="75" spans="2:8" ht="15" x14ac:dyDescent="0.3">
      <c r="B75" s="8"/>
      <c r="C75" s="8"/>
      <c r="D75" s="8"/>
      <c r="E75" s="8"/>
      <c r="F75" s="8"/>
      <c r="G75" s="8"/>
      <c r="H75" s="8"/>
    </row>
    <row r="76" spans="2:8" ht="15" x14ac:dyDescent="0.3">
      <c r="B76" s="8"/>
      <c r="C76" s="8"/>
      <c r="D76" s="8"/>
      <c r="E76" s="8"/>
      <c r="F76" s="8"/>
      <c r="G76" s="8"/>
      <c r="H76" s="8"/>
    </row>
    <row r="77" spans="2:8" ht="15" x14ac:dyDescent="0.3">
      <c r="B77" s="8"/>
      <c r="C77" s="8"/>
      <c r="D77" s="8"/>
      <c r="E77" s="8"/>
      <c r="F77" s="8"/>
      <c r="G77" s="8"/>
      <c r="H77" s="8"/>
    </row>
    <row r="78" spans="2:8" ht="15" x14ac:dyDescent="0.3">
      <c r="B78" s="8"/>
      <c r="C78" s="8"/>
      <c r="D78" s="8"/>
      <c r="E78" s="8"/>
      <c r="F78" s="8"/>
      <c r="G78" s="8"/>
      <c r="H78" s="8"/>
    </row>
    <row r="79" spans="2:8" ht="15" x14ac:dyDescent="0.3">
      <c r="B79" s="8"/>
      <c r="C79" s="8"/>
      <c r="D79" s="8"/>
      <c r="E79" s="8"/>
      <c r="F79" s="8"/>
      <c r="G79" s="8"/>
      <c r="H79" s="8"/>
    </row>
    <row r="80" spans="2:8" ht="15" x14ac:dyDescent="0.3">
      <c r="B80" s="8"/>
      <c r="C80" s="8"/>
      <c r="D80" s="8"/>
      <c r="E80" s="8"/>
      <c r="F80" s="8"/>
      <c r="G80" s="8"/>
      <c r="H80" s="8"/>
    </row>
    <row r="81" spans="2:8" ht="15" x14ac:dyDescent="0.3">
      <c r="B81" s="8"/>
      <c r="C81" s="8"/>
      <c r="D81" s="8"/>
      <c r="E81" s="8"/>
      <c r="F81" s="8"/>
      <c r="G81" s="8"/>
      <c r="H81" s="8"/>
    </row>
    <row r="82" spans="2:8" ht="15" x14ac:dyDescent="0.3">
      <c r="B82" s="8"/>
      <c r="C82" s="8"/>
      <c r="D82" s="8"/>
      <c r="E82" s="8"/>
      <c r="F82" s="8"/>
      <c r="G82" s="8"/>
      <c r="H82" s="8"/>
    </row>
    <row r="83" spans="2:8" ht="15" x14ac:dyDescent="0.3">
      <c r="B83" s="8"/>
      <c r="C83" s="8"/>
      <c r="D83" s="8"/>
      <c r="E83" s="8"/>
      <c r="F83" s="8"/>
      <c r="G83" s="8"/>
      <c r="H83" s="8"/>
    </row>
    <row r="84" spans="2:8" ht="15" x14ac:dyDescent="0.3">
      <c r="B84" s="8"/>
      <c r="C84" s="8"/>
      <c r="D84" s="8"/>
      <c r="E84" s="8"/>
      <c r="F84" s="8"/>
      <c r="G84" s="8"/>
      <c r="H84" s="8"/>
    </row>
    <row r="85" spans="2:8" ht="15" x14ac:dyDescent="0.3">
      <c r="B85" s="8"/>
      <c r="C85" s="8"/>
      <c r="D85" s="8"/>
      <c r="E85" s="8"/>
      <c r="F85" s="8"/>
      <c r="G85" s="8"/>
      <c r="H85" s="8"/>
    </row>
    <row r="86" spans="2:8" ht="15" x14ac:dyDescent="0.3">
      <c r="B86" s="8"/>
      <c r="C86" s="8"/>
      <c r="D86" s="8"/>
      <c r="E86" s="8"/>
      <c r="F86" s="8"/>
      <c r="G86" s="8"/>
      <c r="H86" s="8"/>
    </row>
    <row r="87" spans="2:8" ht="15" x14ac:dyDescent="0.3">
      <c r="B87" s="8"/>
      <c r="C87" s="8"/>
      <c r="D87" s="8"/>
      <c r="E87" s="8"/>
      <c r="F87" s="8"/>
      <c r="G87" s="8"/>
      <c r="H87" s="8"/>
    </row>
    <row r="88" spans="2:8" ht="15" x14ac:dyDescent="0.3">
      <c r="B88" s="8"/>
      <c r="C88" s="8"/>
      <c r="D88" s="8"/>
      <c r="E88" s="8"/>
      <c r="F88" s="8"/>
      <c r="G88" s="8"/>
      <c r="H88" s="8"/>
    </row>
    <row r="89" spans="2:8" ht="15" x14ac:dyDescent="0.3">
      <c r="B89" s="8"/>
      <c r="C89" s="8"/>
      <c r="D89" s="8"/>
      <c r="E89" s="8"/>
      <c r="F89" s="8"/>
      <c r="G89" s="8"/>
      <c r="H89" s="8"/>
    </row>
    <row r="90" spans="2:8" ht="15" x14ac:dyDescent="0.3">
      <c r="B90" s="8"/>
      <c r="C90" s="8"/>
      <c r="D90" s="8"/>
      <c r="E90" s="8"/>
      <c r="F90" s="8"/>
      <c r="G90" s="8"/>
      <c r="H90" s="8"/>
    </row>
    <row r="91" spans="2:8" ht="15" x14ac:dyDescent="0.3">
      <c r="B91" s="8"/>
      <c r="C91" s="8"/>
      <c r="D91" s="8"/>
      <c r="E91" s="8"/>
      <c r="F91" s="8"/>
      <c r="G91" s="8"/>
      <c r="H91" s="8"/>
    </row>
    <row r="92" spans="2:8" ht="15" x14ac:dyDescent="0.3">
      <c r="B92" s="8"/>
      <c r="C92" s="8"/>
      <c r="D92" s="8"/>
      <c r="E92" s="8"/>
      <c r="F92" s="8"/>
      <c r="G92" s="8"/>
      <c r="H92" s="8"/>
    </row>
    <row r="93" spans="2:8" ht="15" x14ac:dyDescent="0.3">
      <c r="B93" s="8"/>
      <c r="C93" s="8"/>
      <c r="D93" s="8"/>
      <c r="E93" s="8"/>
      <c r="F93" s="8"/>
      <c r="G93" s="8"/>
      <c r="H93" s="8"/>
    </row>
    <row r="94" spans="2:8" ht="15" x14ac:dyDescent="0.3">
      <c r="B94" s="8"/>
      <c r="C94" s="8"/>
      <c r="D94" s="8"/>
      <c r="E94" s="8"/>
      <c r="F94" s="8"/>
      <c r="G94" s="8"/>
      <c r="H94" s="8"/>
    </row>
    <row r="95" spans="2:8" ht="15" x14ac:dyDescent="0.3">
      <c r="B95" s="8"/>
      <c r="C95" s="8"/>
      <c r="D95" s="8"/>
      <c r="E95" s="8"/>
      <c r="F95" s="8"/>
      <c r="G95" s="8"/>
      <c r="H95" s="8"/>
    </row>
    <row r="96" spans="2:8" ht="15" x14ac:dyDescent="0.3">
      <c r="B96" s="8"/>
      <c r="C96" s="8"/>
      <c r="D96" s="8"/>
      <c r="E96" s="8"/>
      <c r="F96" s="8"/>
      <c r="G96" s="8"/>
      <c r="H96" s="8"/>
    </row>
    <row r="97" spans="2:8" ht="15" x14ac:dyDescent="0.3">
      <c r="B97" s="8"/>
      <c r="C97" s="8"/>
      <c r="D97" s="8"/>
      <c r="E97" s="8"/>
      <c r="F97" s="8"/>
      <c r="G97" s="8"/>
      <c r="H97" s="8"/>
    </row>
    <row r="98" spans="2:8" ht="15" x14ac:dyDescent="0.3">
      <c r="B98" s="8"/>
      <c r="C98" s="8"/>
      <c r="D98" s="8"/>
      <c r="E98" s="8"/>
      <c r="F98" s="8"/>
      <c r="G98" s="8"/>
      <c r="H98" s="8"/>
    </row>
    <row r="99" spans="2:8" ht="15" x14ac:dyDescent="0.3">
      <c r="B99" s="8"/>
      <c r="C99" s="8"/>
      <c r="D99" s="8"/>
      <c r="E99" s="8"/>
      <c r="F99" s="8"/>
      <c r="G99" s="8"/>
      <c r="H99" s="8"/>
    </row>
    <row r="100" spans="2:8" ht="15" x14ac:dyDescent="0.3">
      <c r="B100" s="8"/>
      <c r="C100" s="8"/>
      <c r="D100" s="8"/>
      <c r="E100" s="8"/>
      <c r="F100" s="8"/>
      <c r="G100" s="8"/>
      <c r="H100" s="8"/>
    </row>
    <row r="101" spans="2:8" ht="15" x14ac:dyDescent="0.3">
      <c r="B101" s="8"/>
      <c r="C101" s="8"/>
      <c r="D101" s="8"/>
      <c r="E101" s="8"/>
      <c r="F101" s="8"/>
      <c r="G101" s="8"/>
      <c r="H101" s="8"/>
    </row>
    <row r="102" spans="2:8" ht="15" x14ac:dyDescent="0.3">
      <c r="B102" s="8"/>
      <c r="C102" s="8"/>
      <c r="D102" s="8"/>
      <c r="E102" s="8"/>
      <c r="F102" s="8"/>
      <c r="G102" s="8"/>
      <c r="H102" s="8"/>
    </row>
    <row r="103" spans="2:8" ht="15" x14ac:dyDescent="0.3">
      <c r="B103" s="8"/>
      <c r="C103" s="8"/>
      <c r="D103" s="8"/>
      <c r="E103" s="8"/>
      <c r="F103" s="8"/>
      <c r="G103" s="8"/>
      <c r="H103" s="8"/>
    </row>
    <row r="104" spans="2:8" ht="15" x14ac:dyDescent="0.3">
      <c r="B104" s="8"/>
      <c r="C104" s="8"/>
      <c r="D104" s="8"/>
      <c r="E104" s="8"/>
      <c r="F104" s="8"/>
      <c r="G104" s="8"/>
      <c r="H104" s="8"/>
    </row>
    <row r="105" spans="2:8" ht="15" x14ac:dyDescent="0.3">
      <c r="B105" s="8"/>
      <c r="C105" s="8"/>
      <c r="D105" s="8"/>
      <c r="E105" s="8"/>
      <c r="F105" s="8"/>
      <c r="G105" s="8"/>
      <c r="H105" s="8"/>
    </row>
    <row r="106" spans="2:8" ht="15" x14ac:dyDescent="0.3">
      <c r="B106" s="8"/>
      <c r="C106" s="8"/>
      <c r="D106" s="8"/>
      <c r="E106" s="8"/>
      <c r="F106" s="8"/>
      <c r="G106" s="8"/>
      <c r="H106" s="8"/>
    </row>
    <row r="107" spans="2:8" ht="15" x14ac:dyDescent="0.3">
      <c r="B107" s="8"/>
      <c r="C107" s="8"/>
      <c r="D107" s="8"/>
      <c r="E107" s="8"/>
      <c r="F107" s="8"/>
      <c r="G107" s="8"/>
      <c r="H107" s="8"/>
    </row>
    <row r="108" spans="2:8" ht="15" x14ac:dyDescent="0.3">
      <c r="B108" s="8"/>
      <c r="C108" s="8"/>
      <c r="D108" s="8"/>
      <c r="E108" s="8"/>
      <c r="F108" s="8"/>
      <c r="G108" s="8"/>
      <c r="H108" s="8"/>
    </row>
  </sheetData>
  <phoneticPr fontId="2" type="noConversion"/>
  <pageMargins left="0.44" right="0.75" top="0.57999999999999996" bottom="1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0"/>
  <sheetViews>
    <sheetView topLeftCell="B4" zoomScale="90" workbookViewId="0">
      <selection activeCell="O30" sqref="O30"/>
    </sheetView>
  </sheetViews>
  <sheetFormatPr baseColWidth="10" defaultRowHeight="15" x14ac:dyDescent="0.3"/>
  <cols>
    <col min="1" max="1" width="6" customWidth="1"/>
    <col min="2" max="2" width="25.5703125" style="10" customWidth="1"/>
    <col min="3" max="8" width="11.7109375" style="10" customWidth="1"/>
    <col min="9" max="10" width="11.7109375" style="22" customWidth="1"/>
    <col min="11" max="11" width="11.7109375" style="1" customWidth="1"/>
  </cols>
  <sheetData>
    <row r="2" spans="2:12" ht="16.5" x14ac:dyDescent="0.35">
      <c r="B2" s="3" t="s">
        <v>189</v>
      </c>
      <c r="C2" s="3"/>
      <c r="D2" s="3"/>
      <c r="E2" s="3"/>
      <c r="F2" s="3"/>
      <c r="G2" s="3"/>
      <c r="H2" s="3"/>
    </row>
    <row r="3" spans="2:12" ht="16.5" x14ac:dyDescent="0.35">
      <c r="B3" s="4" t="s">
        <v>190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x14ac:dyDescent="0.3">
      <c r="B5" s="6" t="s">
        <v>500</v>
      </c>
      <c r="C5" s="16">
        <v>36</v>
      </c>
      <c r="D5" s="16"/>
      <c r="E5" s="16"/>
      <c r="F5" s="16"/>
      <c r="G5" s="16"/>
      <c r="H5" s="16"/>
      <c r="I5" s="16"/>
      <c r="J5" s="16"/>
      <c r="K5" s="16"/>
      <c r="L5" s="69"/>
    </row>
    <row r="6" spans="2:12" x14ac:dyDescent="0.3">
      <c r="B6" s="6" t="s">
        <v>209</v>
      </c>
      <c r="C6" s="16"/>
      <c r="D6" s="16"/>
      <c r="E6" s="16"/>
      <c r="F6" s="16"/>
      <c r="G6" s="16"/>
      <c r="H6" s="16"/>
      <c r="I6" s="16"/>
      <c r="J6" s="16"/>
      <c r="K6" s="16">
        <v>5000</v>
      </c>
      <c r="L6" s="69"/>
    </row>
    <row r="7" spans="2:12" x14ac:dyDescent="0.3">
      <c r="B7" s="6" t="s">
        <v>501</v>
      </c>
      <c r="C7" s="16">
        <v>10000</v>
      </c>
      <c r="D7" s="16">
        <v>2000</v>
      </c>
      <c r="E7" s="16"/>
      <c r="F7" s="16"/>
      <c r="G7" s="16"/>
      <c r="H7" s="16"/>
      <c r="I7" s="16"/>
      <c r="J7" s="16"/>
      <c r="K7" s="16"/>
      <c r="L7" s="69"/>
    </row>
    <row r="8" spans="2:12" x14ac:dyDescent="0.3">
      <c r="B8" s="6" t="s">
        <v>502</v>
      </c>
      <c r="C8" s="16">
        <v>25000</v>
      </c>
      <c r="D8" s="16"/>
      <c r="E8" s="16"/>
      <c r="F8" s="16"/>
      <c r="G8" s="16"/>
      <c r="H8" s="16"/>
      <c r="I8" s="16"/>
      <c r="J8" s="16"/>
      <c r="K8" s="16"/>
      <c r="L8" s="69"/>
    </row>
    <row r="9" spans="2:12" x14ac:dyDescent="0.3">
      <c r="B9" s="6" t="s">
        <v>503</v>
      </c>
      <c r="C9" s="16">
        <v>1500000</v>
      </c>
      <c r="D9" s="16"/>
      <c r="E9" s="16"/>
      <c r="F9" s="16"/>
      <c r="G9" s="16"/>
      <c r="H9" s="16"/>
      <c r="I9" s="16"/>
      <c r="J9" s="16"/>
      <c r="K9" s="16"/>
      <c r="L9" s="69"/>
    </row>
    <row r="10" spans="2:12" x14ac:dyDescent="0.3">
      <c r="B10" s="6" t="s">
        <v>504</v>
      </c>
      <c r="C10" s="16">
        <v>16</v>
      </c>
      <c r="D10" s="16"/>
      <c r="E10" s="16"/>
      <c r="F10" s="16"/>
      <c r="G10" s="16"/>
      <c r="H10" s="16"/>
      <c r="I10" s="16"/>
      <c r="J10" s="16"/>
      <c r="K10" s="16"/>
      <c r="L10" s="69"/>
    </row>
    <row r="11" spans="2:12" x14ac:dyDescent="0.3">
      <c r="B11" s="6" t="s">
        <v>314</v>
      </c>
      <c r="C11" s="16">
        <v>2640000</v>
      </c>
      <c r="D11" s="16">
        <v>100000</v>
      </c>
      <c r="E11" s="16"/>
      <c r="F11" s="16"/>
      <c r="G11" s="16">
        <v>3102450</v>
      </c>
      <c r="H11" s="16">
        <v>2450900</v>
      </c>
      <c r="I11" s="16">
        <v>425000</v>
      </c>
      <c r="J11" s="16"/>
      <c r="K11" s="16"/>
      <c r="L11" s="69"/>
    </row>
    <row r="12" spans="2:12" x14ac:dyDescent="0.3">
      <c r="B12" s="6" t="s">
        <v>505</v>
      </c>
      <c r="C12" s="16">
        <v>25000</v>
      </c>
      <c r="D12" s="16"/>
      <c r="E12" s="16"/>
      <c r="F12" s="16"/>
      <c r="G12" s="16"/>
      <c r="H12" s="16"/>
      <c r="I12" s="16"/>
      <c r="J12" s="16"/>
      <c r="K12" s="16"/>
      <c r="L12" s="69"/>
    </row>
    <row r="13" spans="2:12" x14ac:dyDescent="0.3">
      <c r="B13" s="6" t="s">
        <v>49</v>
      </c>
      <c r="C13" s="16">
        <v>200</v>
      </c>
      <c r="D13" s="16"/>
      <c r="E13" s="16"/>
      <c r="F13" s="16"/>
      <c r="G13" s="16"/>
      <c r="H13" s="16"/>
      <c r="I13" s="16"/>
      <c r="J13" s="16"/>
      <c r="K13" s="16"/>
      <c r="L13" s="69"/>
    </row>
    <row r="14" spans="2:12" x14ac:dyDescent="0.3">
      <c r="B14" s="6" t="s">
        <v>652</v>
      </c>
      <c r="C14" s="16"/>
      <c r="D14" s="16"/>
      <c r="E14" s="16"/>
      <c r="F14" s="16"/>
      <c r="G14" s="16">
        <v>4775</v>
      </c>
      <c r="H14" s="16"/>
      <c r="I14" s="16"/>
      <c r="J14" s="16"/>
      <c r="K14" s="16"/>
      <c r="L14" s="69"/>
    </row>
    <row r="15" spans="2:12" x14ac:dyDescent="0.3">
      <c r="B15" s="6" t="s">
        <v>506</v>
      </c>
      <c r="C15" s="16">
        <v>27</v>
      </c>
      <c r="D15" s="16"/>
      <c r="E15" s="16"/>
      <c r="F15" s="16"/>
      <c r="G15" s="16"/>
      <c r="H15" s="16"/>
      <c r="I15" s="16"/>
      <c r="J15" s="16"/>
      <c r="K15" s="16"/>
      <c r="L15" s="69"/>
    </row>
    <row r="16" spans="2:12" x14ac:dyDescent="0.3">
      <c r="B16" s="16" t="s">
        <v>507</v>
      </c>
      <c r="C16" s="16">
        <v>9</v>
      </c>
      <c r="D16" s="16"/>
      <c r="E16" s="16"/>
      <c r="F16" s="16"/>
      <c r="G16" s="16"/>
      <c r="H16" s="16"/>
      <c r="I16" s="16"/>
      <c r="J16" s="16"/>
      <c r="K16" s="16"/>
      <c r="L16" s="69"/>
    </row>
    <row r="17" spans="2:12" x14ac:dyDescent="0.3">
      <c r="B17" s="16" t="s">
        <v>508</v>
      </c>
      <c r="C17" s="16">
        <v>4</v>
      </c>
      <c r="D17" s="16"/>
      <c r="E17" s="16"/>
      <c r="F17" s="16"/>
      <c r="G17" s="16"/>
      <c r="H17" s="16"/>
      <c r="I17" s="16"/>
      <c r="J17" s="16"/>
      <c r="K17" s="16"/>
      <c r="L17" s="69"/>
    </row>
    <row r="18" spans="2:12" x14ac:dyDescent="0.3">
      <c r="B18" s="6" t="s">
        <v>509</v>
      </c>
      <c r="C18" s="16">
        <v>4</v>
      </c>
      <c r="D18" s="16"/>
      <c r="E18" s="16"/>
      <c r="F18" s="16"/>
      <c r="G18" s="16"/>
      <c r="H18" s="16"/>
      <c r="I18" s="16"/>
      <c r="J18" s="16"/>
      <c r="K18" s="16"/>
      <c r="L18" s="69"/>
    </row>
    <row r="19" spans="2:12" x14ac:dyDescent="0.3">
      <c r="B19" s="6" t="s">
        <v>741</v>
      </c>
      <c r="C19" s="16">
        <v>1540000</v>
      </c>
      <c r="D19" s="16">
        <v>3000000</v>
      </c>
      <c r="E19" s="16"/>
      <c r="F19" s="16"/>
      <c r="G19" s="16">
        <v>5110200</v>
      </c>
      <c r="H19" s="16">
        <v>3321200</v>
      </c>
      <c r="I19" s="16">
        <v>1320000</v>
      </c>
      <c r="J19" s="16"/>
      <c r="K19" s="16"/>
      <c r="L19" s="69"/>
    </row>
    <row r="20" spans="2:12" x14ac:dyDescent="0.3">
      <c r="B20" s="6" t="s">
        <v>510</v>
      </c>
      <c r="C20" s="16">
        <v>26</v>
      </c>
      <c r="D20" s="16"/>
      <c r="E20" s="16"/>
      <c r="F20" s="16"/>
      <c r="G20" s="16"/>
      <c r="H20" s="16"/>
      <c r="I20" s="16"/>
      <c r="J20" s="16"/>
      <c r="K20" s="16"/>
      <c r="L20" s="69"/>
    </row>
    <row r="21" spans="2:12" x14ac:dyDescent="0.3">
      <c r="B21" s="6" t="s">
        <v>191</v>
      </c>
      <c r="C21" s="16"/>
      <c r="D21" s="16"/>
      <c r="E21" s="16"/>
      <c r="F21" s="16"/>
      <c r="G21" s="16"/>
      <c r="H21" s="16"/>
      <c r="I21" s="16"/>
      <c r="J21" s="16">
        <v>80000</v>
      </c>
      <c r="K21" s="16"/>
      <c r="L21" s="69"/>
    </row>
    <row r="22" spans="2:12" x14ac:dyDescent="0.3">
      <c r="B22" s="6" t="s">
        <v>511</v>
      </c>
      <c r="C22" s="16">
        <v>15</v>
      </c>
      <c r="D22" s="16"/>
      <c r="E22" s="16"/>
      <c r="F22" s="16"/>
      <c r="G22" s="16"/>
      <c r="H22" s="16"/>
      <c r="I22" s="16"/>
      <c r="J22" s="16"/>
      <c r="K22" s="16"/>
      <c r="L22" s="69"/>
    </row>
    <row r="23" spans="2:12" x14ac:dyDescent="0.3">
      <c r="B23" s="6" t="s">
        <v>512</v>
      </c>
      <c r="C23" s="16">
        <v>7</v>
      </c>
      <c r="D23" s="16"/>
      <c r="E23" s="16"/>
      <c r="F23" s="16"/>
      <c r="G23" s="16"/>
      <c r="H23" s="16"/>
      <c r="I23" s="16"/>
      <c r="J23" s="16"/>
      <c r="K23" s="16"/>
      <c r="L23" s="69"/>
    </row>
    <row r="24" spans="2:12" x14ac:dyDescent="0.3">
      <c r="B24" s="6" t="s">
        <v>742</v>
      </c>
      <c r="C24" s="16">
        <v>400000</v>
      </c>
      <c r="D24" s="16">
        <v>120000</v>
      </c>
      <c r="E24" s="16"/>
      <c r="F24" s="16"/>
      <c r="G24" s="16"/>
      <c r="H24" s="16"/>
      <c r="I24" s="16">
        <v>300000</v>
      </c>
      <c r="J24" s="16"/>
      <c r="K24" s="16"/>
      <c r="L24" s="69"/>
    </row>
    <row r="25" spans="2:12" x14ac:dyDescent="0.3">
      <c r="B25" s="6" t="s">
        <v>645</v>
      </c>
      <c r="C25" s="16"/>
      <c r="D25" s="16">
        <v>100000</v>
      </c>
      <c r="E25" s="16"/>
      <c r="F25" s="16"/>
      <c r="G25" s="16"/>
      <c r="H25" s="16"/>
      <c r="I25" s="16"/>
      <c r="J25" s="16"/>
      <c r="K25" s="16"/>
      <c r="L25" s="69"/>
    </row>
    <row r="26" spans="2:12" x14ac:dyDescent="0.3">
      <c r="B26" s="6" t="s">
        <v>513</v>
      </c>
      <c r="C26" s="16">
        <v>1580000</v>
      </c>
      <c r="D26" s="16">
        <v>1065000</v>
      </c>
      <c r="E26" s="16"/>
      <c r="F26" s="16"/>
      <c r="G26" s="16"/>
      <c r="H26" s="16"/>
      <c r="I26" s="16"/>
      <c r="J26" s="16"/>
      <c r="K26" s="16"/>
      <c r="L26" s="69"/>
    </row>
    <row r="27" spans="2:12" x14ac:dyDescent="0.3">
      <c r="B27" s="6" t="s">
        <v>514</v>
      </c>
      <c r="C27" s="16">
        <v>80000</v>
      </c>
      <c r="D27" s="16"/>
      <c r="E27" s="16"/>
      <c r="F27" s="16"/>
      <c r="G27" s="16"/>
      <c r="H27" s="16"/>
      <c r="I27" s="16"/>
      <c r="J27" s="16"/>
      <c r="K27" s="16"/>
      <c r="L27" s="69"/>
    </row>
    <row r="28" spans="2:12" x14ac:dyDescent="0.3">
      <c r="B28" s="6" t="s">
        <v>192</v>
      </c>
      <c r="C28" s="16"/>
      <c r="D28" s="16"/>
      <c r="E28" s="16"/>
      <c r="F28" s="16"/>
      <c r="G28" s="16"/>
      <c r="H28" s="16"/>
      <c r="I28" s="16"/>
      <c r="J28" s="16">
        <v>40000</v>
      </c>
      <c r="K28" s="16"/>
      <c r="L28" s="69"/>
    </row>
    <row r="29" spans="2:12" x14ac:dyDescent="0.3">
      <c r="B29" s="6" t="s">
        <v>515</v>
      </c>
      <c r="C29" s="16">
        <v>520000</v>
      </c>
      <c r="D29" s="16">
        <v>230000</v>
      </c>
      <c r="E29" s="16"/>
      <c r="F29" s="16"/>
      <c r="G29" s="16"/>
      <c r="H29" s="16"/>
      <c r="I29" s="16"/>
      <c r="J29" s="16"/>
      <c r="K29" s="16"/>
      <c r="L29" s="69"/>
    </row>
    <row r="30" spans="2:12" x14ac:dyDescent="0.3">
      <c r="B30" s="6" t="s">
        <v>516</v>
      </c>
      <c r="C30" s="16">
        <v>1800000</v>
      </c>
      <c r="D30" s="16">
        <v>1300000</v>
      </c>
      <c r="E30" s="16"/>
      <c r="F30" s="16"/>
      <c r="G30" s="16">
        <v>50000</v>
      </c>
      <c r="H30" s="16"/>
      <c r="I30" s="16"/>
      <c r="J30" s="16"/>
      <c r="K30" s="16"/>
      <c r="L30" s="69"/>
    </row>
    <row r="31" spans="2:12" x14ac:dyDescent="0.3">
      <c r="B31" s="6" t="s">
        <v>517</v>
      </c>
      <c r="C31" s="16">
        <v>4</v>
      </c>
      <c r="D31" s="16"/>
      <c r="E31" s="16"/>
      <c r="F31" s="16"/>
      <c r="G31" s="16"/>
      <c r="H31" s="16"/>
      <c r="I31" s="16"/>
      <c r="J31" s="16"/>
      <c r="K31" s="16"/>
      <c r="L31" s="69"/>
    </row>
    <row r="32" spans="2:12" x14ac:dyDescent="0.3">
      <c r="B32" s="6" t="s">
        <v>518</v>
      </c>
      <c r="C32" s="16">
        <v>3835000</v>
      </c>
      <c r="D32" s="16"/>
      <c r="E32" s="16"/>
      <c r="F32" s="16"/>
      <c r="G32" s="16"/>
      <c r="H32" s="16"/>
      <c r="I32" s="16"/>
      <c r="J32" s="16"/>
      <c r="K32" s="16"/>
      <c r="L32" s="69"/>
    </row>
    <row r="33" spans="2:12" ht="16.5" x14ac:dyDescent="0.35">
      <c r="B33" s="5" t="s">
        <v>10</v>
      </c>
      <c r="C33" s="33">
        <f>SUM(C5:C32)</f>
        <v>13955348</v>
      </c>
      <c r="D33" s="33">
        <f t="shared" ref="D33:K33" si="0">SUM(D5:D32)</f>
        <v>5917000</v>
      </c>
      <c r="E33" s="33">
        <f t="shared" si="0"/>
        <v>0</v>
      </c>
      <c r="F33" s="33">
        <f t="shared" si="0"/>
        <v>0</v>
      </c>
      <c r="G33" s="33">
        <f t="shared" si="0"/>
        <v>8267425</v>
      </c>
      <c r="H33" s="33">
        <f t="shared" si="0"/>
        <v>5772100</v>
      </c>
      <c r="I33" s="33">
        <f t="shared" si="0"/>
        <v>2045000</v>
      </c>
      <c r="J33" s="33">
        <f t="shared" si="0"/>
        <v>120000</v>
      </c>
      <c r="K33" s="33">
        <f t="shared" si="0"/>
        <v>5000</v>
      </c>
      <c r="L33" s="80">
        <v>0</v>
      </c>
    </row>
    <row r="34" spans="2:12" x14ac:dyDescent="0.3">
      <c r="B34" s="8"/>
      <c r="C34" s="8"/>
      <c r="D34" s="8"/>
      <c r="E34" s="8"/>
      <c r="F34" s="8"/>
      <c r="G34" s="8"/>
      <c r="H34" s="8"/>
    </row>
    <row r="35" spans="2:12" x14ac:dyDescent="0.3">
      <c r="B35" s="8"/>
      <c r="C35" s="8"/>
      <c r="D35" s="8"/>
      <c r="E35" s="8"/>
      <c r="F35" s="8"/>
      <c r="G35" s="8"/>
      <c r="H35" s="8"/>
    </row>
    <row r="36" spans="2:12" x14ac:dyDescent="0.3">
      <c r="B36" s="8"/>
      <c r="C36" s="8"/>
      <c r="D36" s="8"/>
      <c r="E36" s="8"/>
      <c r="F36" s="8"/>
      <c r="G36" s="8"/>
      <c r="H36" s="8"/>
    </row>
    <row r="37" spans="2:12" x14ac:dyDescent="0.3">
      <c r="B37" s="8"/>
      <c r="C37" s="8"/>
      <c r="D37" s="8"/>
      <c r="E37" s="8"/>
      <c r="F37" s="8"/>
      <c r="G37" s="8"/>
      <c r="H37" s="8"/>
    </row>
    <row r="38" spans="2:12" x14ac:dyDescent="0.3">
      <c r="B38" s="8"/>
      <c r="C38" s="8"/>
      <c r="D38" s="8"/>
      <c r="E38" s="8"/>
      <c r="F38" s="8"/>
      <c r="G38" s="8"/>
      <c r="H38" s="8"/>
    </row>
    <row r="39" spans="2:12" x14ac:dyDescent="0.3">
      <c r="B39" s="8"/>
      <c r="C39" s="8"/>
      <c r="D39" s="8"/>
      <c r="E39" s="8"/>
      <c r="F39" s="8"/>
      <c r="G39" s="8"/>
      <c r="H39" s="8"/>
    </row>
    <row r="40" spans="2:12" x14ac:dyDescent="0.3">
      <c r="B40" s="8"/>
      <c r="C40" s="8"/>
      <c r="D40" s="8"/>
      <c r="E40" s="8"/>
      <c r="F40" s="8"/>
      <c r="G40" s="8"/>
      <c r="H40" s="8"/>
    </row>
    <row r="41" spans="2:12" x14ac:dyDescent="0.3">
      <c r="B41" s="8"/>
      <c r="C41" s="8"/>
      <c r="D41" s="8"/>
      <c r="E41" s="8"/>
      <c r="F41" s="8"/>
      <c r="G41" s="8"/>
      <c r="H41" s="8"/>
    </row>
    <row r="42" spans="2:12" x14ac:dyDescent="0.3">
      <c r="B42" s="8"/>
      <c r="C42" s="8"/>
      <c r="D42" s="8"/>
      <c r="E42" s="8"/>
      <c r="F42" s="8"/>
      <c r="G42" s="8"/>
      <c r="H42" s="8"/>
    </row>
    <row r="43" spans="2:12" x14ac:dyDescent="0.3">
      <c r="B43" s="8"/>
      <c r="C43" s="8"/>
      <c r="D43" s="8"/>
      <c r="E43" s="8"/>
      <c r="F43" s="8"/>
      <c r="G43" s="8"/>
      <c r="H43" s="8"/>
    </row>
    <row r="44" spans="2:12" x14ac:dyDescent="0.3">
      <c r="B44" s="8"/>
      <c r="C44" s="8"/>
      <c r="D44" s="8"/>
      <c r="E44" s="8"/>
      <c r="F44" s="8"/>
      <c r="G44" s="8"/>
      <c r="H44" s="8"/>
    </row>
    <row r="45" spans="2:12" x14ac:dyDescent="0.3">
      <c r="B45" s="8"/>
      <c r="C45" s="8"/>
      <c r="D45" s="8"/>
      <c r="E45" s="8"/>
      <c r="F45" s="8"/>
      <c r="G45" s="8"/>
      <c r="H45" s="8"/>
    </row>
    <row r="46" spans="2:12" x14ac:dyDescent="0.3">
      <c r="B46" s="8"/>
      <c r="C46" s="8"/>
      <c r="D46" s="8"/>
      <c r="E46" s="8"/>
      <c r="F46" s="8"/>
      <c r="G46" s="8"/>
      <c r="H46" s="8"/>
    </row>
    <row r="47" spans="2:12" x14ac:dyDescent="0.3">
      <c r="B47" s="8"/>
      <c r="C47" s="8"/>
      <c r="D47" s="8"/>
      <c r="E47" s="8"/>
      <c r="F47" s="8"/>
      <c r="G47" s="8"/>
      <c r="H47" s="8"/>
    </row>
    <row r="48" spans="2:12" x14ac:dyDescent="0.3">
      <c r="B48" s="8"/>
      <c r="C48" s="8"/>
      <c r="D48" s="8"/>
      <c r="E48" s="8"/>
      <c r="F48" s="8"/>
      <c r="G48" s="8"/>
      <c r="H48" s="8"/>
    </row>
    <row r="49" spans="2:8" x14ac:dyDescent="0.3">
      <c r="B49" s="8"/>
      <c r="C49" s="8"/>
      <c r="D49" s="8"/>
      <c r="E49" s="8"/>
      <c r="F49" s="8"/>
      <c r="G49" s="8"/>
      <c r="H49" s="8"/>
    </row>
    <row r="50" spans="2:8" x14ac:dyDescent="0.3">
      <c r="B50" s="8"/>
      <c r="C50" s="8"/>
      <c r="D50" s="8"/>
      <c r="E50" s="8"/>
      <c r="F50" s="8"/>
      <c r="G50" s="8"/>
      <c r="H50" s="8"/>
    </row>
    <row r="51" spans="2:8" x14ac:dyDescent="0.3">
      <c r="B51" s="8"/>
      <c r="C51" s="8"/>
      <c r="D51" s="8"/>
      <c r="E51" s="8"/>
      <c r="F51" s="8"/>
      <c r="G51" s="8"/>
      <c r="H51" s="8"/>
    </row>
    <row r="52" spans="2:8" x14ac:dyDescent="0.3">
      <c r="B52" s="8"/>
      <c r="C52" s="8"/>
      <c r="D52" s="8"/>
      <c r="E52" s="8"/>
      <c r="F52" s="8"/>
      <c r="G52" s="8"/>
      <c r="H52" s="8"/>
    </row>
    <row r="53" spans="2:8" x14ac:dyDescent="0.3">
      <c r="B53" s="8"/>
      <c r="C53" s="8"/>
      <c r="D53" s="8"/>
      <c r="E53" s="8"/>
      <c r="F53" s="8"/>
      <c r="G53" s="8"/>
      <c r="H53" s="8"/>
    </row>
    <row r="54" spans="2:8" x14ac:dyDescent="0.3">
      <c r="B54" s="8"/>
      <c r="C54" s="8"/>
      <c r="D54" s="8"/>
      <c r="E54" s="8"/>
      <c r="F54" s="8"/>
      <c r="G54" s="8"/>
      <c r="H54" s="8"/>
    </row>
    <row r="55" spans="2:8" x14ac:dyDescent="0.3">
      <c r="B55" s="8"/>
      <c r="C55" s="8"/>
      <c r="D55" s="8"/>
      <c r="E55" s="8"/>
      <c r="F55" s="8"/>
      <c r="G55" s="8"/>
      <c r="H55" s="8"/>
    </row>
    <row r="56" spans="2:8" x14ac:dyDescent="0.3">
      <c r="B56" s="8"/>
      <c r="C56" s="8"/>
      <c r="D56" s="8"/>
      <c r="E56" s="8"/>
      <c r="F56" s="8"/>
      <c r="G56" s="8"/>
      <c r="H56" s="8"/>
    </row>
    <row r="57" spans="2:8" x14ac:dyDescent="0.3">
      <c r="B57" s="8"/>
      <c r="C57" s="8"/>
      <c r="D57" s="8"/>
      <c r="E57" s="8"/>
      <c r="F57" s="8"/>
      <c r="G57" s="8"/>
      <c r="H57" s="8"/>
    </row>
    <row r="58" spans="2:8" x14ac:dyDescent="0.3">
      <c r="B58" s="8"/>
      <c r="C58" s="8"/>
      <c r="D58" s="8"/>
      <c r="E58" s="8"/>
      <c r="F58" s="8"/>
      <c r="G58" s="8"/>
      <c r="H58" s="8"/>
    </row>
    <row r="59" spans="2:8" x14ac:dyDescent="0.3">
      <c r="B59" s="8"/>
      <c r="C59" s="8"/>
      <c r="D59" s="8"/>
      <c r="E59" s="8"/>
      <c r="F59" s="8"/>
      <c r="G59" s="8"/>
      <c r="H59" s="8"/>
    </row>
    <row r="60" spans="2:8" x14ac:dyDescent="0.3">
      <c r="B60" s="8"/>
      <c r="C60" s="8"/>
      <c r="D60" s="8"/>
      <c r="E60" s="8"/>
      <c r="F60" s="8"/>
      <c r="G60" s="8"/>
      <c r="H60" s="8"/>
    </row>
    <row r="61" spans="2:8" x14ac:dyDescent="0.3">
      <c r="B61" s="8"/>
      <c r="C61" s="8"/>
      <c r="D61" s="8"/>
      <c r="E61" s="8"/>
      <c r="F61" s="8"/>
      <c r="G61" s="8"/>
      <c r="H61" s="8"/>
    </row>
    <row r="62" spans="2:8" x14ac:dyDescent="0.3">
      <c r="B62" s="8"/>
      <c r="C62" s="8"/>
      <c r="D62" s="8"/>
      <c r="E62" s="8"/>
      <c r="F62" s="8"/>
      <c r="G62" s="8"/>
      <c r="H62" s="8"/>
    </row>
    <row r="63" spans="2:8" x14ac:dyDescent="0.3">
      <c r="B63" s="8"/>
      <c r="C63" s="8"/>
      <c r="D63" s="8"/>
      <c r="E63" s="8"/>
      <c r="F63" s="8"/>
      <c r="G63" s="8"/>
      <c r="H63" s="8"/>
    </row>
    <row r="64" spans="2:8" x14ac:dyDescent="0.3">
      <c r="B64" s="8"/>
      <c r="C64" s="8"/>
      <c r="D64" s="8"/>
      <c r="E64" s="8"/>
      <c r="F64" s="8"/>
      <c r="G64" s="8"/>
      <c r="H64" s="8"/>
    </row>
    <row r="65" spans="2:8" x14ac:dyDescent="0.3">
      <c r="B65" s="8"/>
      <c r="C65" s="8"/>
      <c r="D65" s="8"/>
      <c r="E65" s="8"/>
      <c r="F65" s="8"/>
      <c r="G65" s="8"/>
      <c r="H65" s="8"/>
    </row>
    <row r="66" spans="2:8" x14ac:dyDescent="0.3">
      <c r="B66" s="8"/>
      <c r="C66" s="8"/>
      <c r="D66" s="8"/>
      <c r="E66" s="8"/>
      <c r="F66" s="8"/>
      <c r="G66" s="8"/>
      <c r="H66" s="8"/>
    </row>
    <row r="67" spans="2:8" x14ac:dyDescent="0.3">
      <c r="B67" s="8"/>
      <c r="C67" s="8"/>
      <c r="D67" s="8"/>
      <c r="E67" s="8"/>
      <c r="F67" s="8"/>
      <c r="G67" s="8"/>
      <c r="H67" s="8"/>
    </row>
    <row r="68" spans="2:8" x14ac:dyDescent="0.3">
      <c r="B68" s="8"/>
      <c r="C68" s="8"/>
      <c r="D68" s="8"/>
      <c r="E68" s="8"/>
      <c r="F68" s="8"/>
      <c r="G68" s="8"/>
      <c r="H68" s="8"/>
    </row>
    <row r="69" spans="2:8" x14ac:dyDescent="0.3">
      <c r="B69" s="8"/>
      <c r="C69" s="8"/>
      <c r="D69" s="8"/>
      <c r="E69" s="8"/>
      <c r="F69" s="8"/>
      <c r="G69" s="8"/>
      <c r="H69" s="8"/>
    </row>
    <row r="70" spans="2:8" x14ac:dyDescent="0.3">
      <c r="B70" s="8"/>
      <c r="C70" s="8"/>
      <c r="D70" s="8"/>
      <c r="E70" s="8"/>
      <c r="F70" s="8"/>
      <c r="G70" s="8"/>
      <c r="H70" s="8"/>
    </row>
    <row r="71" spans="2:8" x14ac:dyDescent="0.3">
      <c r="B71" s="8"/>
      <c r="C71" s="8"/>
      <c r="D71" s="8"/>
      <c r="E71" s="8"/>
      <c r="F71" s="8"/>
      <c r="G71" s="8"/>
      <c r="H71" s="8"/>
    </row>
    <row r="72" spans="2:8" x14ac:dyDescent="0.3">
      <c r="B72" s="8"/>
      <c r="C72" s="8"/>
      <c r="D72" s="8"/>
      <c r="E72" s="8"/>
      <c r="F72" s="8"/>
      <c r="G72" s="8"/>
      <c r="H72" s="8"/>
    </row>
    <row r="73" spans="2:8" x14ac:dyDescent="0.3">
      <c r="B73" s="8"/>
      <c r="C73" s="8"/>
      <c r="D73" s="8"/>
      <c r="E73" s="8"/>
      <c r="F73" s="8"/>
      <c r="G73" s="8"/>
      <c r="H73" s="8"/>
    </row>
    <row r="74" spans="2:8" x14ac:dyDescent="0.3">
      <c r="B74" s="8"/>
      <c r="C74" s="8"/>
      <c r="D74" s="8"/>
      <c r="E74" s="8"/>
      <c r="F74" s="8"/>
      <c r="G74" s="8"/>
      <c r="H74" s="8"/>
    </row>
    <row r="75" spans="2:8" x14ac:dyDescent="0.3">
      <c r="B75" s="8"/>
      <c r="C75" s="8"/>
      <c r="D75" s="8"/>
      <c r="E75" s="8"/>
      <c r="F75" s="8"/>
      <c r="G75" s="8"/>
      <c r="H75" s="8"/>
    </row>
    <row r="76" spans="2:8" x14ac:dyDescent="0.3">
      <c r="B76" s="8"/>
      <c r="C76" s="8"/>
      <c r="D76" s="8"/>
      <c r="E76" s="8"/>
      <c r="F76" s="8"/>
      <c r="G76" s="8"/>
      <c r="H76" s="8"/>
    </row>
    <row r="77" spans="2:8" x14ac:dyDescent="0.3">
      <c r="B77" s="8"/>
      <c r="C77" s="8"/>
      <c r="D77" s="8"/>
      <c r="E77" s="8"/>
      <c r="F77" s="8"/>
      <c r="G77" s="8"/>
      <c r="H77" s="8"/>
    </row>
    <row r="78" spans="2:8" x14ac:dyDescent="0.3">
      <c r="B78" s="8"/>
      <c r="C78" s="8"/>
      <c r="D78" s="8"/>
      <c r="E78" s="8"/>
      <c r="F78" s="8"/>
      <c r="G78" s="8"/>
      <c r="H78" s="8"/>
    </row>
    <row r="79" spans="2:8" x14ac:dyDescent="0.3">
      <c r="B79" s="8"/>
      <c r="C79" s="8"/>
      <c r="D79" s="8"/>
      <c r="E79" s="8"/>
      <c r="F79" s="8"/>
      <c r="G79" s="8"/>
      <c r="H79" s="8"/>
    </row>
    <row r="80" spans="2:8" x14ac:dyDescent="0.3">
      <c r="B80" s="8"/>
      <c r="C80" s="8"/>
      <c r="D80" s="8"/>
      <c r="E80" s="8"/>
      <c r="F80" s="8"/>
      <c r="G80" s="8"/>
      <c r="H80" s="8"/>
    </row>
    <row r="81" spans="2:8" x14ac:dyDescent="0.3">
      <c r="B81" s="8"/>
      <c r="C81" s="8"/>
      <c r="D81" s="8"/>
      <c r="E81" s="8"/>
      <c r="F81" s="8"/>
      <c r="G81" s="8"/>
      <c r="H81" s="8"/>
    </row>
    <row r="82" spans="2:8" x14ac:dyDescent="0.3">
      <c r="B82" s="8"/>
      <c r="C82" s="8"/>
      <c r="D82" s="8"/>
      <c r="E82" s="8"/>
      <c r="F82" s="8"/>
      <c r="G82" s="8"/>
      <c r="H82" s="8"/>
    </row>
    <row r="83" spans="2:8" x14ac:dyDescent="0.3">
      <c r="B83" s="8"/>
      <c r="C83" s="8"/>
      <c r="D83" s="8"/>
      <c r="E83" s="8"/>
      <c r="F83" s="8"/>
      <c r="G83" s="8"/>
      <c r="H83" s="8"/>
    </row>
    <row r="84" spans="2:8" x14ac:dyDescent="0.3">
      <c r="B84" s="8"/>
      <c r="C84" s="8"/>
      <c r="D84" s="8"/>
      <c r="E84" s="8"/>
      <c r="F84" s="8"/>
      <c r="G84" s="8"/>
      <c r="H84" s="8"/>
    </row>
    <row r="85" spans="2:8" x14ac:dyDescent="0.3">
      <c r="B85" s="8"/>
      <c r="C85" s="8"/>
      <c r="D85" s="8"/>
      <c r="E85" s="8"/>
      <c r="F85" s="8"/>
      <c r="G85" s="8"/>
      <c r="H85" s="8"/>
    </row>
    <row r="86" spans="2:8" x14ac:dyDescent="0.3">
      <c r="B86" s="8"/>
      <c r="C86" s="8"/>
      <c r="D86" s="8"/>
      <c r="E86" s="8"/>
      <c r="F86" s="8"/>
      <c r="G86" s="8"/>
      <c r="H86" s="8"/>
    </row>
    <row r="87" spans="2:8" x14ac:dyDescent="0.3">
      <c r="B87" s="8"/>
      <c r="C87" s="8"/>
      <c r="D87" s="8"/>
      <c r="E87" s="8"/>
      <c r="F87" s="8"/>
      <c r="G87" s="8"/>
      <c r="H87" s="8"/>
    </row>
    <row r="88" spans="2:8" x14ac:dyDescent="0.3">
      <c r="B88" s="8"/>
      <c r="C88" s="8"/>
      <c r="D88" s="8"/>
      <c r="E88" s="8"/>
      <c r="F88" s="8"/>
      <c r="G88" s="8"/>
      <c r="H88" s="8"/>
    </row>
    <row r="89" spans="2:8" x14ac:dyDescent="0.3">
      <c r="B89" s="8"/>
      <c r="C89" s="8"/>
      <c r="D89" s="8"/>
      <c r="E89" s="8"/>
      <c r="F89" s="8"/>
      <c r="G89" s="8"/>
      <c r="H89" s="8"/>
    </row>
    <row r="90" spans="2:8" x14ac:dyDescent="0.3">
      <c r="B90" s="8"/>
      <c r="C90" s="8"/>
      <c r="D90" s="8"/>
      <c r="E90" s="8"/>
      <c r="F90" s="8"/>
      <c r="G90" s="8"/>
      <c r="H90" s="8"/>
    </row>
    <row r="91" spans="2:8" x14ac:dyDescent="0.3">
      <c r="B91" s="8"/>
      <c r="C91" s="8"/>
      <c r="D91" s="8"/>
      <c r="E91" s="8"/>
      <c r="F91" s="8"/>
      <c r="G91" s="8"/>
      <c r="H91" s="8"/>
    </row>
    <row r="92" spans="2:8" x14ac:dyDescent="0.3">
      <c r="B92" s="8"/>
      <c r="C92" s="8"/>
      <c r="D92" s="8"/>
      <c r="E92" s="8"/>
      <c r="F92" s="8"/>
      <c r="G92" s="8"/>
      <c r="H92" s="8"/>
    </row>
    <row r="93" spans="2:8" x14ac:dyDescent="0.3">
      <c r="B93" s="8"/>
      <c r="C93" s="8"/>
      <c r="D93" s="8"/>
      <c r="E93" s="8"/>
      <c r="F93" s="8"/>
      <c r="G93" s="8"/>
      <c r="H93" s="8"/>
    </row>
    <row r="94" spans="2:8" x14ac:dyDescent="0.3">
      <c r="B94" s="8"/>
      <c r="C94" s="8"/>
      <c r="D94" s="8"/>
      <c r="E94" s="8"/>
      <c r="F94" s="8"/>
      <c r="G94" s="8"/>
      <c r="H94" s="8"/>
    </row>
    <row r="95" spans="2:8" x14ac:dyDescent="0.3">
      <c r="B95" s="8"/>
      <c r="C95" s="8"/>
      <c r="D95" s="8"/>
      <c r="E95" s="8"/>
      <c r="F95" s="8"/>
      <c r="G95" s="8"/>
      <c r="H95" s="8"/>
    </row>
    <row r="96" spans="2:8" x14ac:dyDescent="0.3">
      <c r="B96" s="8"/>
      <c r="C96" s="8"/>
      <c r="D96" s="8"/>
      <c r="E96" s="8"/>
      <c r="F96" s="8"/>
      <c r="G96" s="8"/>
      <c r="H96" s="8"/>
    </row>
    <row r="97" spans="2:8" x14ac:dyDescent="0.3">
      <c r="B97" s="8"/>
      <c r="C97" s="8"/>
      <c r="D97" s="8"/>
      <c r="E97" s="8"/>
      <c r="F97" s="8"/>
      <c r="G97" s="8"/>
      <c r="H97" s="8"/>
    </row>
    <row r="98" spans="2:8" x14ac:dyDescent="0.3">
      <c r="B98" s="8"/>
      <c r="C98" s="8"/>
      <c r="D98" s="8"/>
      <c r="E98" s="8"/>
      <c r="F98" s="8"/>
      <c r="G98" s="8"/>
      <c r="H98" s="8"/>
    </row>
    <row r="99" spans="2:8" x14ac:dyDescent="0.3">
      <c r="B99" s="8"/>
      <c r="C99" s="8"/>
      <c r="D99" s="8"/>
      <c r="E99" s="8"/>
      <c r="F99" s="8"/>
      <c r="G99" s="8"/>
      <c r="H99" s="8"/>
    </row>
    <row r="100" spans="2:8" x14ac:dyDescent="0.3">
      <c r="B100" s="8"/>
      <c r="C100" s="8"/>
      <c r="D100" s="8"/>
      <c r="E100" s="8"/>
      <c r="F100" s="8"/>
      <c r="G100" s="8"/>
      <c r="H100" s="8"/>
    </row>
    <row r="101" spans="2:8" x14ac:dyDescent="0.3">
      <c r="B101" s="8"/>
      <c r="C101" s="8"/>
      <c r="D101" s="8"/>
      <c r="E101" s="8"/>
      <c r="F101" s="8"/>
      <c r="G101" s="8"/>
      <c r="H101" s="8"/>
    </row>
    <row r="102" spans="2:8" x14ac:dyDescent="0.3">
      <c r="B102" s="8"/>
      <c r="C102" s="8"/>
      <c r="D102" s="8"/>
      <c r="E102" s="8"/>
      <c r="F102" s="8"/>
      <c r="G102" s="8"/>
      <c r="H102" s="8"/>
    </row>
    <row r="103" spans="2:8" x14ac:dyDescent="0.3">
      <c r="B103" s="8"/>
      <c r="C103" s="8"/>
      <c r="D103" s="8"/>
      <c r="E103" s="8"/>
      <c r="F103" s="8"/>
      <c r="G103" s="8"/>
      <c r="H103" s="8"/>
    </row>
    <row r="104" spans="2:8" x14ac:dyDescent="0.3">
      <c r="B104" s="8"/>
      <c r="C104" s="8"/>
      <c r="D104" s="8"/>
      <c r="E104" s="8"/>
      <c r="F104" s="8"/>
      <c r="G104" s="8"/>
      <c r="H104" s="8"/>
    </row>
    <row r="105" spans="2:8" x14ac:dyDescent="0.3">
      <c r="B105" s="8"/>
      <c r="C105" s="8"/>
      <c r="D105" s="8"/>
      <c r="E105" s="8"/>
      <c r="F105" s="8"/>
      <c r="G105" s="8"/>
      <c r="H105" s="8"/>
    </row>
    <row r="106" spans="2:8" x14ac:dyDescent="0.3">
      <c r="B106" s="8"/>
      <c r="C106" s="8"/>
      <c r="D106" s="8"/>
      <c r="E106" s="8"/>
      <c r="F106" s="8"/>
      <c r="G106" s="8"/>
      <c r="H106" s="8"/>
    </row>
    <row r="107" spans="2:8" x14ac:dyDescent="0.3">
      <c r="B107" s="8"/>
      <c r="C107" s="8"/>
      <c r="D107" s="8"/>
      <c r="E107" s="8"/>
      <c r="F107" s="8"/>
      <c r="G107" s="8"/>
      <c r="H107" s="8"/>
    </row>
    <row r="108" spans="2:8" x14ac:dyDescent="0.3">
      <c r="B108" s="8"/>
      <c r="C108" s="8"/>
      <c r="D108" s="8"/>
      <c r="E108" s="8"/>
      <c r="F108" s="8"/>
      <c r="G108" s="8"/>
      <c r="H108" s="8"/>
    </row>
    <row r="109" spans="2:8" x14ac:dyDescent="0.3">
      <c r="B109" s="8"/>
      <c r="C109" s="8"/>
      <c r="D109" s="8"/>
      <c r="E109" s="8"/>
      <c r="F109" s="8"/>
      <c r="G109" s="8"/>
      <c r="H109" s="8"/>
    </row>
    <row r="110" spans="2:8" x14ac:dyDescent="0.3">
      <c r="B110" s="8"/>
      <c r="C110" s="8"/>
      <c r="D110" s="8"/>
      <c r="E110" s="8"/>
      <c r="F110" s="8"/>
      <c r="G110" s="8"/>
      <c r="H110" s="8"/>
    </row>
  </sheetData>
  <phoneticPr fontId="2" type="noConversion"/>
  <pageMargins left="0.34" right="0.3" top="0.45" bottom="1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zoomScale="90" workbookViewId="0">
      <selection activeCell="L7" sqref="L7"/>
    </sheetView>
  </sheetViews>
  <sheetFormatPr baseColWidth="10" defaultRowHeight="12.75" x14ac:dyDescent="0.2"/>
  <cols>
    <col min="2" max="2" width="22.28515625" customWidth="1"/>
    <col min="3" max="5" width="11.7109375" hidden="1" customWidth="1"/>
    <col min="6" max="11" width="11.7109375" customWidth="1"/>
  </cols>
  <sheetData>
    <row r="3" spans="2:12" ht="16.5" x14ac:dyDescent="0.35">
      <c r="B3" s="3" t="s">
        <v>964</v>
      </c>
      <c r="C3" s="3"/>
      <c r="D3" s="3"/>
      <c r="E3" s="3"/>
      <c r="F3" s="3"/>
      <c r="G3" s="3"/>
      <c r="H3" s="3"/>
      <c r="I3" s="3"/>
      <c r="J3" s="3"/>
      <c r="K3" s="23"/>
    </row>
    <row r="4" spans="2:12" ht="16.5" x14ac:dyDescent="0.35">
      <c r="B4" s="27" t="s">
        <v>965</v>
      </c>
      <c r="C4" s="28">
        <v>2001</v>
      </c>
      <c r="D4" s="28">
        <v>2002</v>
      </c>
      <c r="E4" s="28">
        <v>2003</v>
      </c>
      <c r="F4" s="28">
        <v>2004</v>
      </c>
      <c r="G4" s="28">
        <v>2005</v>
      </c>
      <c r="H4" s="28">
        <v>2006</v>
      </c>
      <c r="I4" s="28">
        <v>2007</v>
      </c>
      <c r="J4" s="28">
        <v>2008</v>
      </c>
      <c r="K4" s="28">
        <v>2009</v>
      </c>
      <c r="L4" s="28">
        <v>2010</v>
      </c>
    </row>
    <row r="5" spans="2:12" ht="16.5" x14ac:dyDescent="0.35">
      <c r="B5" s="5" t="s">
        <v>2</v>
      </c>
      <c r="C5" s="16" t="s">
        <v>10</v>
      </c>
      <c r="D5" s="16" t="s">
        <v>10</v>
      </c>
      <c r="E5" s="16" t="s">
        <v>10</v>
      </c>
      <c r="F5" s="16" t="s">
        <v>10</v>
      </c>
      <c r="G5" s="16" t="s">
        <v>10</v>
      </c>
      <c r="H5" s="16" t="s">
        <v>10</v>
      </c>
      <c r="I5" s="16" t="s">
        <v>10</v>
      </c>
      <c r="J5" s="16" t="s">
        <v>10</v>
      </c>
      <c r="K5" s="16" t="s">
        <v>10</v>
      </c>
      <c r="L5" s="80" t="s">
        <v>10</v>
      </c>
    </row>
    <row r="6" spans="2:12" ht="15" x14ac:dyDescent="0.3">
      <c r="B6" s="24" t="s">
        <v>697</v>
      </c>
      <c r="C6" s="24"/>
      <c r="D6" s="24"/>
      <c r="E6" s="24"/>
      <c r="F6" s="24"/>
      <c r="G6" s="24"/>
      <c r="H6" s="24"/>
      <c r="I6" s="24"/>
      <c r="J6" s="24"/>
      <c r="K6" s="43">
        <v>35000</v>
      </c>
      <c r="L6" s="72">
        <v>250</v>
      </c>
    </row>
    <row r="7" spans="2:12" ht="16.5" x14ac:dyDescent="0.35">
      <c r="B7" s="36" t="s">
        <v>10</v>
      </c>
      <c r="C7" s="36"/>
      <c r="D7" s="36"/>
      <c r="E7" s="36"/>
      <c r="F7" s="36"/>
      <c r="G7" s="36"/>
      <c r="H7" s="36"/>
      <c r="I7" s="36"/>
      <c r="J7" s="36"/>
      <c r="K7" s="46">
        <v>35000</v>
      </c>
      <c r="L7" s="80">
        <v>250</v>
      </c>
    </row>
    <row r="8" spans="2:12" ht="13.5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2:12" ht="15" x14ac:dyDescent="0.3">
      <c r="B9" s="23"/>
      <c r="C9" s="23"/>
      <c r="D9" s="23"/>
      <c r="E9" s="23"/>
      <c r="F9" s="23"/>
      <c r="G9" s="23"/>
      <c r="H9" s="23"/>
      <c r="I9" s="23"/>
      <c r="J9" s="23"/>
    </row>
  </sheetData>
  <phoneticPr fontId="2" type="noConversion"/>
  <pageMargins left="0.51" right="0.55000000000000004" top="1" bottom="1" header="0" footer="0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zoomScale="90" workbookViewId="0">
      <selection activeCell="M17" sqref="M17"/>
    </sheetView>
  </sheetViews>
  <sheetFormatPr baseColWidth="10" defaultRowHeight="12.75" x14ac:dyDescent="0.2"/>
  <cols>
    <col min="2" max="2" width="25.28515625" style="21" customWidth="1"/>
    <col min="3" max="3" width="7.5703125" style="21" customWidth="1"/>
    <col min="4" max="8" width="11.7109375" style="21" customWidth="1"/>
    <col min="9" max="11" width="11.7109375" customWidth="1"/>
  </cols>
  <sheetData>
    <row r="2" spans="2:12" ht="16.5" x14ac:dyDescent="0.35">
      <c r="B2" s="3" t="s">
        <v>193</v>
      </c>
      <c r="C2" s="3"/>
      <c r="D2" s="3"/>
      <c r="E2" s="3"/>
      <c r="F2" s="3"/>
      <c r="G2" s="3"/>
      <c r="H2" s="3"/>
    </row>
    <row r="3" spans="2:12" ht="16.5" x14ac:dyDescent="0.35">
      <c r="B3" s="4" t="s">
        <v>966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ht="15" x14ac:dyDescent="0.3">
      <c r="B5" s="7" t="s">
        <v>698</v>
      </c>
      <c r="C5" s="16"/>
      <c r="D5" s="16"/>
      <c r="E5" s="16"/>
      <c r="F5" s="16"/>
      <c r="G5" s="16"/>
      <c r="H5" s="16"/>
      <c r="I5" s="16"/>
      <c r="J5" s="16"/>
      <c r="K5" s="16">
        <v>150</v>
      </c>
      <c r="L5" s="69"/>
    </row>
    <row r="6" spans="2:12" ht="15" x14ac:dyDescent="0.3">
      <c r="B6" s="7" t="s">
        <v>699</v>
      </c>
      <c r="C6" s="16"/>
      <c r="D6" s="16"/>
      <c r="E6" s="16"/>
      <c r="F6" s="16"/>
      <c r="G6" s="16"/>
      <c r="H6" s="16"/>
      <c r="I6" s="16"/>
      <c r="J6" s="16"/>
      <c r="K6" s="16">
        <v>170</v>
      </c>
      <c r="L6" s="69">
        <v>199</v>
      </c>
    </row>
    <row r="7" spans="2:12" ht="15" x14ac:dyDescent="0.3">
      <c r="B7" s="7" t="s">
        <v>700</v>
      </c>
      <c r="C7" s="16"/>
      <c r="D7" s="16"/>
      <c r="E7" s="16"/>
      <c r="F7" s="16"/>
      <c r="G7" s="16"/>
      <c r="H7" s="16"/>
      <c r="I7" s="16"/>
      <c r="J7" s="16"/>
      <c r="K7" s="16">
        <v>70</v>
      </c>
      <c r="L7" s="69"/>
    </row>
    <row r="8" spans="2:12" ht="15" x14ac:dyDescent="0.3">
      <c r="B8" s="7" t="s">
        <v>701</v>
      </c>
      <c r="C8" s="16"/>
      <c r="D8" s="16"/>
      <c r="E8" s="16"/>
      <c r="F8" s="16"/>
      <c r="G8" s="16"/>
      <c r="H8" s="16"/>
      <c r="I8" s="16"/>
      <c r="J8" s="16"/>
      <c r="K8" s="16">
        <v>750</v>
      </c>
      <c r="L8" s="69">
        <v>753</v>
      </c>
    </row>
    <row r="9" spans="2:12" ht="15" x14ac:dyDescent="0.3">
      <c r="B9" s="6" t="s">
        <v>194</v>
      </c>
      <c r="C9" s="16"/>
      <c r="D9" s="16">
        <v>1000</v>
      </c>
      <c r="E9" s="16">
        <v>500</v>
      </c>
      <c r="F9" s="16"/>
      <c r="G9" s="16">
        <v>5</v>
      </c>
      <c r="H9" s="16">
        <v>1800</v>
      </c>
      <c r="I9" s="16">
        <v>1802</v>
      </c>
      <c r="J9" s="16"/>
      <c r="K9" s="16"/>
      <c r="L9" s="69"/>
    </row>
    <row r="10" spans="2:12" ht="15" x14ac:dyDescent="0.3">
      <c r="B10" s="6" t="s">
        <v>195</v>
      </c>
      <c r="C10" s="16">
        <v>200</v>
      </c>
      <c r="D10" s="16">
        <v>950</v>
      </c>
      <c r="E10" s="16"/>
      <c r="F10" s="16"/>
      <c r="G10" s="16"/>
      <c r="H10" s="16">
        <v>7630</v>
      </c>
      <c r="I10" s="16">
        <v>7630</v>
      </c>
      <c r="J10" s="16"/>
      <c r="K10" s="16"/>
      <c r="L10" s="69"/>
    </row>
    <row r="11" spans="2:12" ht="15" x14ac:dyDescent="0.3">
      <c r="B11" s="6" t="s">
        <v>196</v>
      </c>
      <c r="C11" s="16">
        <v>1500</v>
      </c>
      <c r="D11" s="16">
        <v>200</v>
      </c>
      <c r="E11" s="16">
        <v>200</v>
      </c>
      <c r="F11" s="16"/>
      <c r="G11" s="16"/>
      <c r="H11" s="16"/>
      <c r="I11" s="16">
        <v>20</v>
      </c>
      <c r="J11" s="16"/>
      <c r="K11" s="16"/>
      <c r="L11" s="69"/>
    </row>
    <row r="12" spans="2:12" ht="15" x14ac:dyDescent="0.3">
      <c r="B12" s="6" t="s">
        <v>519</v>
      </c>
      <c r="C12" s="16">
        <v>500</v>
      </c>
      <c r="D12" s="16">
        <v>300</v>
      </c>
      <c r="E12" s="16">
        <v>300</v>
      </c>
      <c r="F12" s="16">
        <v>500</v>
      </c>
      <c r="G12" s="16">
        <v>300</v>
      </c>
      <c r="H12" s="16"/>
      <c r="I12" s="16"/>
      <c r="J12" s="16"/>
      <c r="K12" s="16"/>
      <c r="L12" s="69"/>
    </row>
    <row r="13" spans="2:12" ht="15" x14ac:dyDescent="0.3">
      <c r="B13" s="6" t="s">
        <v>193</v>
      </c>
      <c r="C13" s="16"/>
      <c r="D13" s="16"/>
      <c r="E13" s="16"/>
      <c r="F13" s="16">
        <v>600</v>
      </c>
      <c r="G13" s="16">
        <v>200</v>
      </c>
      <c r="H13" s="16">
        <v>300</v>
      </c>
      <c r="I13" s="16">
        <v>300</v>
      </c>
      <c r="J13" s="16"/>
      <c r="K13" s="16"/>
      <c r="L13" s="69"/>
    </row>
    <row r="14" spans="2:12" ht="15" x14ac:dyDescent="0.3">
      <c r="B14" s="6" t="s">
        <v>1112</v>
      </c>
      <c r="C14" s="16"/>
      <c r="D14" s="16"/>
      <c r="E14" s="16"/>
      <c r="F14" s="16"/>
      <c r="G14" s="16"/>
      <c r="H14" s="16"/>
      <c r="I14" s="16"/>
      <c r="J14" s="16"/>
      <c r="K14" s="16"/>
      <c r="L14" s="69">
        <v>309</v>
      </c>
    </row>
    <row r="15" spans="2:12" ht="15" x14ac:dyDescent="0.3">
      <c r="B15" s="6" t="s">
        <v>198</v>
      </c>
      <c r="C15" s="16">
        <v>5000</v>
      </c>
      <c r="D15" s="16">
        <v>20630</v>
      </c>
      <c r="E15" s="16">
        <v>4455</v>
      </c>
      <c r="F15" s="16">
        <v>4450</v>
      </c>
      <c r="G15" s="16">
        <v>360</v>
      </c>
      <c r="H15" s="16">
        <v>62436</v>
      </c>
      <c r="I15" s="16">
        <v>62436</v>
      </c>
      <c r="J15" s="16">
        <v>120562</v>
      </c>
      <c r="K15" s="16">
        <v>547125</v>
      </c>
      <c r="L15" s="45">
        <v>467678</v>
      </c>
    </row>
    <row r="16" spans="2:12" ht="15" x14ac:dyDescent="0.3">
      <c r="B16" s="6" t="s">
        <v>9</v>
      </c>
      <c r="C16" s="16"/>
      <c r="D16" s="16"/>
      <c r="E16" s="16"/>
      <c r="F16" s="16"/>
      <c r="G16" s="16"/>
      <c r="H16" s="16"/>
      <c r="I16" s="16"/>
      <c r="J16" s="16">
        <v>130</v>
      </c>
      <c r="K16" s="16">
        <v>44777</v>
      </c>
      <c r="L16" s="69"/>
    </row>
    <row r="17" spans="2:12" ht="16.5" x14ac:dyDescent="0.35">
      <c r="B17" s="5" t="s">
        <v>10</v>
      </c>
      <c r="C17" s="33">
        <f>SUM(C5:C16)</f>
        <v>7200</v>
      </c>
      <c r="D17" s="33">
        <f t="shared" ref="D17:K17" si="0">SUM(D5:D16)</f>
        <v>23080</v>
      </c>
      <c r="E17" s="33">
        <f t="shared" si="0"/>
        <v>5455</v>
      </c>
      <c r="F17" s="33">
        <f t="shared" si="0"/>
        <v>5550</v>
      </c>
      <c r="G17" s="33">
        <f t="shared" si="0"/>
        <v>865</v>
      </c>
      <c r="H17" s="33">
        <f t="shared" si="0"/>
        <v>72166</v>
      </c>
      <c r="I17" s="33">
        <f t="shared" si="0"/>
        <v>72188</v>
      </c>
      <c r="J17" s="33">
        <f t="shared" si="0"/>
        <v>120692</v>
      </c>
      <c r="K17" s="33">
        <f t="shared" si="0"/>
        <v>593042</v>
      </c>
      <c r="L17" s="70">
        <v>468939</v>
      </c>
    </row>
  </sheetData>
  <phoneticPr fontId="2" type="noConversion"/>
  <pageMargins left="0.47" right="0.28999999999999998" top="1" bottom="1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zoomScale="90" workbookViewId="0">
      <selection activeCell="L14" sqref="L14"/>
    </sheetView>
  </sheetViews>
  <sheetFormatPr baseColWidth="10" defaultRowHeight="12.75" x14ac:dyDescent="0.2"/>
  <cols>
    <col min="1" max="1" width="2.42578125" customWidth="1"/>
    <col min="2" max="2" width="18.7109375" style="25" customWidth="1"/>
    <col min="3" max="8" width="12.7109375" style="25" customWidth="1"/>
    <col min="9" max="10" width="12.7109375" customWidth="1"/>
  </cols>
  <sheetData>
    <row r="2" spans="2:12" ht="16.5" x14ac:dyDescent="0.35">
      <c r="B2" s="28" t="s">
        <v>199</v>
      </c>
      <c r="C2" s="26"/>
      <c r="D2" s="26"/>
      <c r="E2" s="26"/>
      <c r="F2" s="26"/>
      <c r="G2" s="26"/>
      <c r="H2" s="26"/>
    </row>
    <row r="3" spans="2:12" ht="16.5" x14ac:dyDescent="0.35">
      <c r="B3" s="27" t="s">
        <v>200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1066</v>
      </c>
    </row>
    <row r="5" spans="2:12" ht="15" x14ac:dyDescent="0.3">
      <c r="B5" s="6" t="s">
        <v>520</v>
      </c>
      <c r="C5" s="16">
        <v>1000</v>
      </c>
      <c r="D5" s="16"/>
      <c r="E5" s="16"/>
      <c r="F5" s="16"/>
      <c r="G5" s="16"/>
      <c r="H5" s="16"/>
      <c r="I5" s="16"/>
      <c r="J5" s="16"/>
      <c r="K5" s="16"/>
      <c r="L5" s="69"/>
    </row>
    <row r="6" spans="2:12" ht="15" x14ac:dyDescent="0.3">
      <c r="B6" s="6" t="s">
        <v>49</v>
      </c>
      <c r="C6" s="16">
        <v>13</v>
      </c>
      <c r="D6" s="16"/>
      <c r="E6" s="16"/>
      <c r="F6" s="16"/>
      <c r="G6" s="16"/>
      <c r="H6" s="16"/>
      <c r="I6" s="16"/>
      <c r="J6" s="16">
        <v>150</v>
      </c>
      <c r="K6" s="16">
        <v>9324</v>
      </c>
      <c r="L6" s="69"/>
    </row>
    <row r="7" spans="2:12" ht="15" x14ac:dyDescent="0.3">
      <c r="B7" s="7" t="s">
        <v>201</v>
      </c>
      <c r="C7" s="32"/>
      <c r="D7" s="32"/>
      <c r="E7" s="32"/>
      <c r="F7" s="32"/>
      <c r="G7" s="32"/>
      <c r="H7" s="32"/>
      <c r="I7" s="16">
        <v>50</v>
      </c>
      <c r="J7" s="16"/>
      <c r="K7" s="16"/>
      <c r="L7" s="69"/>
    </row>
    <row r="8" spans="2:12" ht="15" x14ac:dyDescent="0.3">
      <c r="B8" s="7" t="s">
        <v>202</v>
      </c>
      <c r="C8" s="32"/>
      <c r="D8" s="32"/>
      <c r="E8" s="32"/>
      <c r="F8" s="32"/>
      <c r="G8" s="32"/>
      <c r="H8" s="32"/>
      <c r="I8" s="16">
        <v>50</v>
      </c>
      <c r="J8" s="16"/>
      <c r="K8" s="16"/>
      <c r="L8" s="69"/>
    </row>
    <row r="9" spans="2:12" ht="15" x14ac:dyDescent="0.3">
      <c r="B9" s="7" t="s">
        <v>1113</v>
      </c>
      <c r="C9" s="32"/>
      <c r="D9" s="32"/>
      <c r="E9" s="32"/>
      <c r="F9" s="32"/>
      <c r="G9" s="32"/>
      <c r="H9" s="32"/>
      <c r="I9" s="16"/>
      <c r="J9" s="16"/>
      <c r="K9" s="16"/>
      <c r="L9" s="45">
        <v>7200</v>
      </c>
    </row>
    <row r="10" spans="2:12" ht="15" x14ac:dyDescent="0.3">
      <c r="B10" s="7" t="s">
        <v>521</v>
      </c>
      <c r="C10" s="32">
        <v>1000</v>
      </c>
      <c r="D10" s="32"/>
      <c r="E10" s="32"/>
      <c r="F10" s="32"/>
      <c r="G10" s="32"/>
      <c r="H10" s="32"/>
      <c r="I10" s="16"/>
      <c r="J10" s="16"/>
      <c r="K10" s="16"/>
      <c r="L10" s="69"/>
    </row>
    <row r="11" spans="2:12" ht="15" x14ac:dyDescent="0.3">
      <c r="B11" s="7" t="s">
        <v>522</v>
      </c>
      <c r="C11" s="32">
        <v>1000</v>
      </c>
      <c r="D11" s="32"/>
      <c r="E11" s="32"/>
      <c r="F11" s="32"/>
      <c r="G11" s="32"/>
      <c r="H11" s="32"/>
      <c r="I11" s="16"/>
      <c r="J11" s="16"/>
      <c r="K11" s="16"/>
      <c r="L11" s="69"/>
    </row>
    <row r="12" spans="2:12" ht="15" x14ac:dyDescent="0.3">
      <c r="B12" s="7" t="s">
        <v>203</v>
      </c>
      <c r="C12" s="32"/>
      <c r="D12" s="32"/>
      <c r="E12" s="32"/>
      <c r="F12" s="32"/>
      <c r="G12" s="32"/>
      <c r="H12" s="32"/>
      <c r="I12" s="16">
        <v>8000</v>
      </c>
      <c r="J12" s="16"/>
      <c r="K12" s="16"/>
      <c r="L12" s="69"/>
    </row>
    <row r="13" spans="2:12" ht="15" x14ac:dyDescent="0.3">
      <c r="B13" s="7" t="s">
        <v>204</v>
      </c>
      <c r="C13" s="32"/>
      <c r="D13" s="32"/>
      <c r="E13" s="32"/>
      <c r="F13" s="32"/>
      <c r="G13" s="32">
        <v>8000</v>
      </c>
      <c r="H13" s="32"/>
      <c r="I13" s="16">
        <v>7000</v>
      </c>
      <c r="J13" s="16"/>
      <c r="K13" s="16">
        <v>24200</v>
      </c>
      <c r="L13" s="69"/>
    </row>
    <row r="14" spans="2:12" ht="16.5" x14ac:dyDescent="0.35">
      <c r="B14" s="60" t="s">
        <v>10</v>
      </c>
      <c r="C14" s="33">
        <f>SUM(C5:C13)</f>
        <v>3013</v>
      </c>
      <c r="D14" s="33">
        <f t="shared" ref="D14:K14" si="0">SUM(D5:D13)</f>
        <v>0</v>
      </c>
      <c r="E14" s="33">
        <f t="shared" si="0"/>
        <v>0</v>
      </c>
      <c r="F14" s="33">
        <f t="shared" si="0"/>
        <v>0</v>
      </c>
      <c r="G14" s="33">
        <f t="shared" si="0"/>
        <v>8000</v>
      </c>
      <c r="H14" s="33">
        <f t="shared" si="0"/>
        <v>0</v>
      </c>
      <c r="I14" s="33">
        <f t="shared" si="0"/>
        <v>15100</v>
      </c>
      <c r="J14" s="33">
        <f t="shared" si="0"/>
        <v>150</v>
      </c>
      <c r="K14" s="33">
        <f t="shared" si="0"/>
        <v>33524</v>
      </c>
      <c r="L14" s="70">
        <v>7200</v>
      </c>
    </row>
  </sheetData>
  <phoneticPr fontId="2" type="noConversion"/>
  <pageMargins left="0.23" right="0.37" top="1" bottom="1" header="0.18" footer="0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topLeftCell="B1" zoomScale="90" workbookViewId="0">
      <selection activeCell="L7" sqref="L7"/>
    </sheetView>
  </sheetViews>
  <sheetFormatPr baseColWidth="10" defaultRowHeight="12.75" x14ac:dyDescent="0.2"/>
  <cols>
    <col min="2" max="2" width="19.85546875" customWidth="1"/>
    <col min="3" max="5" width="12.7109375" hidden="1" customWidth="1"/>
    <col min="6" max="10" width="12.7109375" customWidth="1"/>
  </cols>
  <sheetData>
    <row r="2" spans="2:12" ht="16.5" x14ac:dyDescent="0.35">
      <c r="B2" s="28" t="s">
        <v>205</v>
      </c>
      <c r="C2" s="28"/>
      <c r="D2" s="28"/>
      <c r="E2" s="28"/>
      <c r="F2" s="28"/>
      <c r="G2" s="28"/>
      <c r="H2" s="28"/>
      <c r="I2" s="22"/>
      <c r="J2" s="22"/>
    </row>
    <row r="3" spans="2:12" ht="16.5" x14ac:dyDescent="0.35">
      <c r="B3" s="62" t="s">
        <v>967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5" x14ac:dyDescent="0.3">
      <c r="B4" s="6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ht="15" x14ac:dyDescent="0.3">
      <c r="B5" s="6" t="s">
        <v>206</v>
      </c>
      <c r="C5" s="6">
        <v>40</v>
      </c>
      <c r="D5" s="6">
        <v>225</v>
      </c>
      <c r="E5" s="6">
        <v>245</v>
      </c>
      <c r="F5" s="6">
        <v>469</v>
      </c>
      <c r="G5" s="6">
        <v>22</v>
      </c>
      <c r="H5" s="6">
        <f>200</f>
        <v>200</v>
      </c>
      <c r="I5" s="6"/>
      <c r="J5" s="6">
        <v>350</v>
      </c>
      <c r="K5" s="49">
        <v>10</v>
      </c>
      <c r="L5" s="69"/>
    </row>
    <row r="6" spans="2:12" ht="15" x14ac:dyDescent="0.3">
      <c r="B6" s="6" t="s">
        <v>7</v>
      </c>
      <c r="C6" s="6"/>
      <c r="D6" s="6"/>
      <c r="E6" s="6"/>
      <c r="F6" s="6"/>
      <c r="G6" s="6"/>
      <c r="H6" s="6"/>
      <c r="I6" s="6"/>
      <c r="J6" s="6"/>
      <c r="K6" s="49"/>
      <c r="L6" s="69">
        <v>10</v>
      </c>
    </row>
    <row r="7" spans="2:12" ht="16.5" x14ac:dyDescent="0.35">
      <c r="B7" s="60" t="s">
        <v>10</v>
      </c>
      <c r="C7" s="5">
        <f>SUM(C5)</f>
        <v>40</v>
      </c>
      <c r="D7" s="5">
        <f t="shared" ref="D7:K7" si="0">SUM(D5)</f>
        <v>225</v>
      </c>
      <c r="E7" s="5">
        <f>SUM(E5)</f>
        <v>245</v>
      </c>
      <c r="F7" s="5">
        <f t="shared" si="0"/>
        <v>469</v>
      </c>
      <c r="G7" s="5">
        <f t="shared" si="0"/>
        <v>22</v>
      </c>
      <c r="H7" s="5">
        <f t="shared" si="0"/>
        <v>200</v>
      </c>
      <c r="I7" s="5"/>
      <c r="J7" s="5">
        <f t="shared" si="0"/>
        <v>350</v>
      </c>
      <c r="K7" s="5">
        <f t="shared" si="0"/>
        <v>10</v>
      </c>
      <c r="L7" s="80">
        <v>10</v>
      </c>
    </row>
  </sheetData>
  <phoneticPr fontId="2" type="noConversion"/>
  <pageMargins left="0.32" right="0.44" top="0.66" bottom="1" header="0" footer="0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zoomScale="90" workbookViewId="0">
      <selection activeCell="M12" sqref="M12"/>
    </sheetView>
  </sheetViews>
  <sheetFormatPr baseColWidth="10" defaultRowHeight="15" x14ac:dyDescent="0.3"/>
  <cols>
    <col min="2" max="2" width="19.28515625" style="15" customWidth="1"/>
    <col min="3" max="4" width="11.28515625" style="15" customWidth="1"/>
    <col min="5" max="5" width="12.140625" style="15" customWidth="1"/>
    <col min="6" max="8" width="11.7109375" style="15" customWidth="1"/>
    <col min="9" max="11" width="11.7109375" customWidth="1"/>
  </cols>
  <sheetData>
    <row r="2" spans="2:12" ht="16.5" x14ac:dyDescent="0.35">
      <c r="B2" s="3" t="s">
        <v>207</v>
      </c>
      <c r="C2" s="18"/>
      <c r="D2" s="18"/>
      <c r="E2" s="18"/>
      <c r="F2" s="18"/>
      <c r="G2" s="18"/>
      <c r="H2" s="18"/>
    </row>
    <row r="3" spans="2:12" ht="16.5" x14ac:dyDescent="0.35">
      <c r="B3" s="4" t="s">
        <v>208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x14ac:dyDescent="0.3">
      <c r="B5" s="6" t="s">
        <v>209</v>
      </c>
      <c r="C5" s="16">
        <v>50</v>
      </c>
      <c r="D5" s="16">
        <v>100</v>
      </c>
      <c r="E5" s="16">
        <v>150</v>
      </c>
      <c r="F5" s="16">
        <v>150</v>
      </c>
      <c r="G5" s="16"/>
      <c r="H5" s="16">
        <f>400+500</f>
        <v>900</v>
      </c>
      <c r="I5" s="16">
        <v>500</v>
      </c>
      <c r="J5" s="16"/>
      <c r="K5" s="16">
        <v>12</v>
      </c>
      <c r="L5" s="69">
        <v>59</v>
      </c>
    </row>
    <row r="6" spans="2:12" x14ac:dyDescent="0.3">
      <c r="B6" s="6" t="s">
        <v>702</v>
      </c>
      <c r="C6" s="16"/>
      <c r="D6" s="16"/>
      <c r="E6" s="16">
        <v>100</v>
      </c>
      <c r="F6" s="16"/>
      <c r="G6" s="16"/>
      <c r="H6" s="16"/>
      <c r="I6" s="16"/>
      <c r="J6" s="16"/>
      <c r="K6" s="16">
        <v>145</v>
      </c>
      <c r="L6" s="45">
        <v>13546</v>
      </c>
    </row>
    <row r="7" spans="2:12" x14ac:dyDescent="0.3">
      <c r="B7" s="6" t="s">
        <v>210</v>
      </c>
      <c r="C7" s="16">
        <v>4000</v>
      </c>
      <c r="D7" s="16">
        <v>2000</v>
      </c>
      <c r="E7" s="16"/>
      <c r="F7" s="16"/>
      <c r="G7" s="16"/>
      <c r="H7" s="16"/>
      <c r="I7" s="16"/>
      <c r="J7" s="16"/>
      <c r="K7" s="16"/>
      <c r="L7" s="69"/>
    </row>
    <row r="8" spans="2:12" x14ac:dyDescent="0.3">
      <c r="B8" s="6" t="s">
        <v>1114</v>
      </c>
      <c r="C8" s="16"/>
      <c r="D8" s="16"/>
      <c r="E8" s="16"/>
      <c r="F8" s="16"/>
      <c r="G8" s="16"/>
      <c r="H8" s="16"/>
      <c r="I8" s="16"/>
      <c r="J8" s="16"/>
      <c r="K8" s="16"/>
      <c r="L8" s="69">
        <v>20</v>
      </c>
    </row>
    <row r="9" spans="2:12" x14ac:dyDescent="0.3">
      <c r="B9" s="6" t="s">
        <v>851</v>
      </c>
      <c r="C9" s="16"/>
      <c r="D9" s="16"/>
      <c r="E9" s="16">
        <v>100</v>
      </c>
      <c r="F9" s="16"/>
      <c r="G9" s="16"/>
      <c r="H9" s="16"/>
      <c r="I9" s="16">
        <v>310</v>
      </c>
      <c r="J9" s="16"/>
      <c r="K9" s="16">
        <v>700</v>
      </c>
      <c r="L9" s="69">
        <v>500</v>
      </c>
    </row>
    <row r="10" spans="2:12" x14ac:dyDescent="0.3">
      <c r="B10" s="6" t="s">
        <v>211</v>
      </c>
      <c r="C10" s="16">
        <v>760</v>
      </c>
      <c r="D10" s="16">
        <v>1200</v>
      </c>
      <c r="E10" s="16">
        <v>805</v>
      </c>
      <c r="F10" s="16">
        <v>1980</v>
      </c>
      <c r="G10" s="16">
        <v>4660</v>
      </c>
      <c r="H10" s="16">
        <v>5875</v>
      </c>
      <c r="I10" s="16">
        <v>506</v>
      </c>
      <c r="J10" s="16">
        <v>15763</v>
      </c>
      <c r="K10" s="16">
        <v>3010</v>
      </c>
      <c r="L10" s="45">
        <v>1691</v>
      </c>
    </row>
    <row r="11" spans="2:12" x14ac:dyDescent="0.3">
      <c r="B11" s="6" t="s">
        <v>9</v>
      </c>
      <c r="C11" s="16">
        <v>1700</v>
      </c>
      <c r="D11" s="16">
        <v>1000</v>
      </c>
      <c r="E11" s="16"/>
      <c r="F11" s="16"/>
      <c r="G11" s="16"/>
      <c r="H11" s="16"/>
      <c r="I11" s="16">
        <v>10</v>
      </c>
      <c r="J11" s="16">
        <v>2720</v>
      </c>
      <c r="K11" s="16">
        <v>19023</v>
      </c>
      <c r="L11" s="69"/>
    </row>
    <row r="12" spans="2:12" ht="16.5" x14ac:dyDescent="0.35">
      <c r="B12" s="5" t="s">
        <v>10</v>
      </c>
      <c r="C12" s="33">
        <f>SUM(C5:C11)</f>
        <v>6510</v>
      </c>
      <c r="D12" s="33">
        <f t="shared" ref="D12:K12" si="0">SUM(D5:D11)</f>
        <v>4300</v>
      </c>
      <c r="E12" s="33">
        <f t="shared" si="0"/>
        <v>1155</v>
      </c>
      <c r="F12" s="33">
        <f t="shared" si="0"/>
        <v>2130</v>
      </c>
      <c r="G12" s="33">
        <f t="shared" si="0"/>
        <v>4660</v>
      </c>
      <c r="H12" s="33">
        <f t="shared" si="0"/>
        <v>6775</v>
      </c>
      <c r="I12" s="33">
        <f t="shared" si="0"/>
        <v>1326</v>
      </c>
      <c r="J12" s="33">
        <f t="shared" si="0"/>
        <v>18483</v>
      </c>
      <c r="K12" s="33">
        <f t="shared" si="0"/>
        <v>22890</v>
      </c>
      <c r="L12" s="70">
        <v>15816</v>
      </c>
    </row>
    <row r="13" spans="2:12" x14ac:dyDescent="0.3">
      <c r="B13" s="23"/>
      <c r="C13" s="23"/>
      <c r="D13" s="23"/>
      <c r="E13" s="23"/>
      <c r="F13" s="23"/>
      <c r="G13" s="23"/>
      <c r="H13" s="23"/>
    </row>
  </sheetData>
  <phoneticPr fontId="2" type="noConversion"/>
  <pageMargins left="0.61" right="0.47" top="0.54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2"/>
  <sheetViews>
    <sheetView topLeftCell="A40" zoomScale="90" workbookViewId="0">
      <selection activeCell="L50" sqref="L50"/>
    </sheetView>
  </sheetViews>
  <sheetFormatPr baseColWidth="10" defaultRowHeight="12.75" x14ac:dyDescent="0.2"/>
  <cols>
    <col min="1" max="1" width="3.42578125" customWidth="1"/>
    <col min="2" max="2" width="27.140625" customWidth="1"/>
    <col min="3" max="3" width="10.7109375" style="37" customWidth="1"/>
    <col min="4" max="11" width="11.7109375" style="37" customWidth="1"/>
  </cols>
  <sheetData>
    <row r="2" spans="2:12" ht="16.5" x14ac:dyDescent="0.35">
      <c r="B2" s="28" t="s">
        <v>11</v>
      </c>
      <c r="C2" s="31"/>
      <c r="D2" s="31"/>
      <c r="E2" s="31"/>
      <c r="F2" s="31"/>
      <c r="G2" s="31"/>
      <c r="H2" s="31"/>
      <c r="I2" s="30"/>
      <c r="J2" s="30"/>
    </row>
    <row r="3" spans="2:12" ht="16.5" x14ac:dyDescent="0.35">
      <c r="B3" s="28" t="s">
        <v>12</v>
      </c>
      <c r="C3" s="48">
        <v>2001</v>
      </c>
      <c r="D3" s="48">
        <v>2002</v>
      </c>
      <c r="E3" s="48">
        <v>2003</v>
      </c>
      <c r="F3" s="48">
        <v>2004</v>
      </c>
      <c r="G3" s="48">
        <v>2005</v>
      </c>
      <c r="H3" s="48">
        <v>2006</v>
      </c>
      <c r="I3" s="48">
        <v>2007</v>
      </c>
      <c r="J3" s="48">
        <v>2008</v>
      </c>
      <c r="K3" s="48">
        <v>2009</v>
      </c>
      <c r="L3" s="48">
        <v>2010</v>
      </c>
    </row>
    <row r="4" spans="2:12" ht="16.5" x14ac:dyDescent="0.35">
      <c r="B4" s="5" t="s">
        <v>2</v>
      </c>
      <c r="C4" s="16" t="s">
        <v>10</v>
      </c>
      <c r="D4" s="16" t="s">
        <v>10</v>
      </c>
      <c r="E4" s="16" t="s">
        <v>10</v>
      </c>
      <c r="F4" s="16" t="s">
        <v>10</v>
      </c>
      <c r="G4" s="16" t="s">
        <v>10</v>
      </c>
      <c r="H4" s="16" t="s">
        <v>10</v>
      </c>
      <c r="I4" s="16" t="s">
        <v>10</v>
      </c>
      <c r="J4" s="16" t="s">
        <v>10</v>
      </c>
      <c r="K4" s="16" t="s">
        <v>10</v>
      </c>
      <c r="L4" s="32" t="s">
        <v>10</v>
      </c>
    </row>
    <row r="5" spans="2:12" ht="15" x14ac:dyDescent="0.3">
      <c r="B5" s="6" t="s">
        <v>1056</v>
      </c>
      <c r="C5" s="16"/>
      <c r="D5" s="16"/>
      <c r="E5" s="16"/>
      <c r="F5" s="16"/>
      <c r="G5" s="16"/>
      <c r="H5" s="16"/>
      <c r="I5" s="16"/>
      <c r="J5" s="16"/>
      <c r="K5" s="16"/>
      <c r="L5" s="32">
        <v>58</v>
      </c>
    </row>
    <row r="6" spans="2:12" ht="15" x14ac:dyDescent="0.3">
      <c r="B6" s="6" t="s">
        <v>122</v>
      </c>
      <c r="C6" s="16"/>
      <c r="D6" s="16"/>
      <c r="E6" s="16"/>
      <c r="F6" s="16"/>
      <c r="G6" s="16"/>
      <c r="H6" s="16"/>
      <c r="I6" s="16"/>
      <c r="J6" s="16"/>
      <c r="K6" s="16"/>
      <c r="L6" s="32">
        <v>191510</v>
      </c>
    </row>
    <row r="7" spans="2:12" ht="15" x14ac:dyDescent="0.3">
      <c r="B7" s="6" t="s">
        <v>1045</v>
      </c>
      <c r="C7" s="16"/>
      <c r="D7" s="16"/>
      <c r="E7" s="16"/>
      <c r="F7" s="16"/>
      <c r="G7" s="16"/>
      <c r="H7" s="16"/>
      <c r="I7" s="16"/>
      <c r="J7" s="16"/>
      <c r="K7" s="16"/>
      <c r="L7" s="32">
        <v>1074</v>
      </c>
    </row>
    <row r="8" spans="2:12" ht="15" x14ac:dyDescent="0.3">
      <c r="B8" s="6" t="s">
        <v>13</v>
      </c>
      <c r="C8" s="16"/>
      <c r="D8" s="16"/>
      <c r="E8" s="16"/>
      <c r="F8" s="16"/>
      <c r="G8" s="16"/>
      <c r="H8" s="16"/>
      <c r="I8" s="16"/>
      <c r="J8" s="16">
        <v>900</v>
      </c>
      <c r="K8" s="50"/>
      <c r="L8" s="69"/>
    </row>
    <row r="9" spans="2:12" ht="15" x14ac:dyDescent="0.3">
      <c r="B9" s="6" t="s">
        <v>782</v>
      </c>
      <c r="C9" s="16">
        <v>8100</v>
      </c>
      <c r="D9" s="16"/>
      <c r="E9" s="16">
        <v>1500</v>
      </c>
      <c r="F9" s="16"/>
      <c r="G9" s="16">
        <v>17154</v>
      </c>
      <c r="H9" s="16">
        <v>5822</v>
      </c>
      <c r="I9" s="16">
        <v>3004</v>
      </c>
      <c r="J9" s="16">
        <v>25000</v>
      </c>
      <c r="K9" s="50">
        <v>40302</v>
      </c>
      <c r="L9" s="45">
        <v>5653</v>
      </c>
    </row>
    <row r="10" spans="2:12" ht="15" x14ac:dyDescent="0.3">
      <c r="B10" s="6" t="s">
        <v>14</v>
      </c>
      <c r="C10" s="16"/>
      <c r="D10" s="16"/>
      <c r="E10" s="16">
        <v>6000</v>
      </c>
      <c r="F10" s="16">
        <v>56000</v>
      </c>
      <c r="G10" s="16">
        <v>120000</v>
      </c>
      <c r="H10" s="16">
        <v>36000</v>
      </c>
      <c r="I10" s="16">
        <v>4234</v>
      </c>
      <c r="J10" s="16">
        <v>0</v>
      </c>
      <c r="K10" s="50">
        <v>1549228</v>
      </c>
      <c r="L10" s="45">
        <v>828154</v>
      </c>
    </row>
    <row r="11" spans="2:12" ht="15" x14ac:dyDescent="0.3">
      <c r="B11" s="6" t="s">
        <v>15</v>
      </c>
      <c r="C11" s="16">
        <v>4660</v>
      </c>
      <c r="D11" s="16"/>
      <c r="E11" s="16">
        <v>40000</v>
      </c>
      <c r="F11" s="16"/>
      <c r="G11" s="16">
        <v>108760</v>
      </c>
      <c r="H11" s="16">
        <v>102168</v>
      </c>
      <c r="I11" s="16">
        <v>299927</v>
      </c>
      <c r="J11" s="16">
        <v>23013</v>
      </c>
      <c r="K11" s="50">
        <v>198668</v>
      </c>
      <c r="L11" s="45">
        <v>101993</v>
      </c>
    </row>
    <row r="12" spans="2:12" ht="15" x14ac:dyDescent="0.3">
      <c r="B12" s="6" t="s">
        <v>1046</v>
      </c>
      <c r="C12" s="16"/>
      <c r="D12" s="16"/>
      <c r="E12" s="16"/>
      <c r="F12" s="16"/>
      <c r="G12" s="16"/>
      <c r="H12" s="16"/>
      <c r="I12" s="16"/>
      <c r="J12" s="16"/>
      <c r="K12" s="50"/>
      <c r="L12" s="45">
        <v>2006</v>
      </c>
    </row>
    <row r="13" spans="2:12" ht="15" x14ac:dyDescent="0.3">
      <c r="B13" s="6" t="s">
        <v>16</v>
      </c>
      <c r="C13" s="16">
        <v>2700</v>
      </c>
      <c r="D13" s="16"/>
      <c r="E13" s="16"/>
      <c r="F13" s="16"/>
      <c r="G13" s="16">
        <v>5468</v>
      </c>
      <c r="H13" s="16">
        <v>35390</v>
      </c>
      <c r="I13" s="16">
        <v>49050</v>
      </c>
      <c r="J13" s="16">
        <v>11100</v>
      </c>
      <c r="K13" s="50">
        <v>156399</v>
      </c>
      <c r="L13" s="45">
        <v>2880</v>
      </c>
    </row>
    <row r="14" spans="2:12" ht="15" x14ac:dyDescent="0.3">
      <c r="B14" s="6" t="s">
        <v>783</v>
      </c>
      <c r="C14" s="16">
        <v>57270</v>
      </c>
      <c r="D14" s="16">
        <v>69830</v>
      </c>
      <c r="E14" s="16">
        <v>144698</v>
      </c>
      <c r="F14" s="16">
        <v>105000</v>
      </c>
      <c r="G14" s="16">
        <v>573700</v>
      </c>
      <c r="H14" s="16">
        <v>346955</v>
      </c>
      <c r="I14" s="16">
        <v>1714611</v>
      </c>
      <c r="J14" s="16">
        <v>376410</v>
      </c>
      <c r="K14" s="50">
        <v>546211</v>
      </c>
      <c r="L14" s="45">
        <v>722249</v>
      </c>
    </row>
    <row r="15" spans="2:12" ht="15" x14ac:dyDescent="0.3">
      <c r="B15" s="6" t="s">
        <v>17</v>
      </c>
      <c r="C15" s="16"/>
      <c r="D15" s="16"/>
      <c r="E15" s="16"/>
      <c r="F15" s="16"/>
      <c r="G15" s="16">
        <v>7000</v>
      </c>
      <c r="H15" s="16"/>
      <c r="I15" s="16">
        <v>21577</v>
      </c>
      <c r="J15" s="16">
        <v>21577</v>
      </c>
      <c r="K15" s="50">
        <v>204</v>
      </c>
      <c r="L15" s="45">
        <v>10000</v>
      </c>
    </row>
    <row r="16" spans="2:12" ht="15" x14ac:dyDescent="0.3">
      <c r="B16" s="6" t="s">
        <v>18</v>
      </c>
      <c r="C16" s="16">
        <v>27700</v>
      </c>
      <c r="D16" s="16"/>
      <c r="E16" s="16"/>
      <c r="F16" s="16"/>
      <c r="G16" s="16">
        <v>35627</v>
      </c>
      <c r="H16" s="16">
        <v>2500</v>
      </c>
      <c r="I16" s="16">
        <v>1500</v>
      </c>
      <c r="J16" s="16">
        <v>14163</v>
      </c>
      <c r="K16" s="50">
        <v>4500</v>
      </c>
      <c r="L16" s="45">
        <v>100</v>
      </c>
    </row>
    <row r="17" spans="2:12" ht="15" x14ac:dyDescent="0.3">
      <c r="B17" s="6" t="s">
        <v>784</v>
      </c>
      <c r="C17" s="16">
        <v>102850</v>
      </c>
      <c r="D17" s="16">
        <v>33337</v>
      </c>
      <c r="E17" s="16">
        <v>18000</v>
      </c>
      <c r="F17" s="16"/>
      <c r="G17" s="16">
        <v>175359</v>
      </c>
      <c r="H17" s="16">
        <v>20000</v>
      </c>
      <c r="I17" s="16">
        <v>604500</v>
      </c>
      <c r="J17" s="16">
        <v>301956</v>
      </c>
      <c r="K17" s="50">
        <v>190798</v>
      </c>
      <c r="L17" s="45">
        <v>105590</v>
      </c>
    </row>
    <row r="18" spans="2:12" ht="15" x14ac:dyDescent="0.3">
      <c r="B18" s="6" t="s">
        <v>19</v>
      </c>
      <c r="C18" s="16">
        <v>136482</v>
      </c>
      <c r="D18" s="16">
        <v>143765</v>
      </c>
      <c r="E18" s="16">
        <v>190884</v>
      </c>
      <c r="F18" s="16">
        <v>150000</v>
      </c>
      <c r="G18" s="16">
        <v>717964</v>
      </c>
      <c r="H18" s="16">
        <v>1010293</v>
      </c>
      <c r="I18" s="16">
        <v>2399644</v>
      </c>
      <c r="J18" s="16">
        <v>2087619</v>
      </c>
      <c r="K18" s="50">
        <v>1293572</v>
      </c>
      <c r="L18" s="45">
        <v>1001340</v>
      </c>
    </row>
    <row r="19" spans="2:12" ht="15" x14ac:dyDescent="0.3">
      <c r="B19" s="6" t="s">
        <v>20</v>
      </c>
      <c r="C19" s="16"/>
      <c r="D19" s="16"/>
      <c r="E19" s="16"/>
      <c r="F19" s="16"/>
      <c r="G19" s="16"/>
      <c r="H19" s="16"/>
      <c r="I19" s="16">
        <v>24000</v>
      </c>
      <c r="J19" s="16"/>
      <c r="K19" s="50"/>
      <c r="L19" s="69"/>
    </row>
    <row r="20" spans="2:12" ht="15" x14ac:dyDescent="0.3">
      <c r="B20" s="6" t="s">
        <v>398</v>
      </c>
      <c r="C20" s="16">
        <v>9500</v>
      </c>
      <c r="D20" s="16"/>
      <c r="E20" s="16"/>
      <c r="F20" s="16"/>
      <c r="G20" s="16"/>
      <c r="H20" s="16"/>
      <c r="I20" s="16"/>
      <c r="J20" s="16"/>
      <c r="K20" s="50"/>
      <c r="L20" s="69"/>
    </row>
    <row r="21" spans="2:12" ht="15" x14ac:dyDescent="0.3">
      <c r="B21" s="6" t="s">
        <v>1057</v>
      </c>
      <c r="C21" s="16"/>
      <c r="D21" s="16"/>
      <c r="E21" s="16"/>
      <c r="F21" s="16"/>
      <c r="G21" s="16"/>
      <c r="H21" s="16"/>
      <c r="I21" s="16"/>
      <c r="J21" s="16"/>
      <c r="K21" s="50"/>
      <c r="L21" s="45">
        <v>9515</v>
      </c>
    </row>
    <row r="22" spans="2:12" ht="15" x14ac:dyDescent="0.3">
      <c r="B22" s="6" t="s">
        <v>399</v>
      </c>
      <c r="C22" s="16">
        <v>2000</v>
      </c>
      <c r="D22" s="16">
        <v>3600</v>
      </c>
      <c r="E22" s="16"/>
      <c r="F22" s="16"/>
      <c r="G22" s="16">
        <v>8200</v>
      </c>
      <c r="H22" s="16">
        <v>8200</v>
      </c>
      <c r="I22" s="16"/>
      <c r="J22" s="16"/>
      <c r="K22" s="50"/>
      <c r="L22" s="69"/>
    </row>
    <row r="23" spans="2:12" ht="15" x14ac:dyDescent="0.3">
      <c r="B23" s="6" t="s">
        <v>21</v>
      </c>
      <c r="C23" s="16">
        <v>20600</v>
      </c>
      <c r="D23" s="16">
        <v>11500</v>
      </c>
      <c r="E23" s="16"/>
      <c r="F23" s="16"/>
      <c r="G23" s="16">
        <v>25460</v>
      </c>
      <c r="H23" s="16">
        <v>22500</v>
      </c>
      <c r="I23" s="16">
        <v>23355</v>
      </c>
      <c r="J23" s="16"/>
      <c r="K23" s="50">
        <v>12295</v>
      </c>
      <c r="L23" s="45">
        <v>55500</v>
      </c>
    </row>
    <row r="24" spans="2:12" ht="15" x14ac:dyDescent="0.3">
      <c r="B24" s="6" t="s">
        <v>22</v>
      </c>
      <c r="C24" s="16"/>
      <c r="D24" s="16"/>
      <c r="E24" s="16"/>
      <c r="F24" s="16"/>
      <c r="G24" s="16">
        <v>6000</v>
      </c>
      <c r="H24" s="16"/>
      <c r="I24" s="16">
        <v>7228</v>
      </c>
      <c r="J24" s="16">
        <v>200</v>
      </c>
      <c r="K24" s="50">
        <v>4500</v>
      </c>
      <c r="L24" s="32">
        <v>700</v>
      </c>
    </row>
    <row r="25" spans="2:12" ht="15" x14ac:dyDescent="0.3">
      <c r="B25" s="6" t="s">
        <v>400</v>
      </c>
      <c r="C25" s="16">
        <v>5000</v>
      </c>
      <c r="D25" s="16"/>
      <c r="E25" s="16"/>
      <c r="F25" s="16"/>
      <c r="G25" s="16">
        <v>13800</v>
      </c>
      <c r="H25" s="16"/>
      <c r="I25" s="16"/>
      <c r="J25" s="16"/>
      <c r="K25" s="50"/>
      <c r="L25" s="69"/>
    </row>
    <row r="26" spans="2:12" ht="15" x14ac:dyDescent="0.3">
      <c r="B26" s="6" t="s">
        <v>314</v>
      </c>
      <c r="C26" s="16"/>
      <c r="D26" s="16">
        <v>12000</v>
      </c>
      <c r="E26" s="16"/>
      <c r="F26" s="16"/>
      <c r="G26" s="16"/>
      <c r="H26" s="16">
        <v>13800</v>
      </c>
      <c r="I26" s="16"/>
      <c r="J26" s="16"/>
      <c r="K26" s="50"/>
      <c r="L26" s="45">
        <v>19073</v>
      </c>
    </row>
    <row r="27" spans="2:12" ht="15" x14ac:dyDescent="0.3">
      <c r="B27" s="6" t="s">
        <v>401</v>
      </c>
      <c r="C27" s="16">
        <v>1500</v>
      </c>
      <c r="D27" s="16"/>
      <c r="E27" s="16"/>
      <c r="F27" s="16"/>
      <c r="G27" s="16"/>
      <c r="H27" s="16"/>
      <c r="I27" s="16"/>
      <c r="J27" s="16"/>
      <c r="K27" s="50"/>
      <c r="L27" s="69"/>
    </row>
    <row r="28" spans="2:12" ht="15" x14ac:dyDescent="0.3">
      <c r="B28" s="6" t="s">
        <v>23</v>
      </c>
      <c r="C28" s="16">
        <v>500</v>
      </c>
      <c r="D28" s="16">
        <v>20000</v>
      </c>
      <c r="E28" s="16"/>
      <c r="F28" s="16"/>
      <c r="G28" s="16">
        <v>1900</v>
      </c>
      <c r="H28" s="16">
        <v>1800</v>
      </c>
      <c r="I28" s="16">
        <v>41800</v>
      </c>
      <c r="J28" s="16"/>
      <c r="K28" s="50"/>
      <c r="L28" s="69"/>
    </row>
    <row r="29" spans="2:12" ht="15" x14ac:dyDescent="0.3">
      <c r="B29" s="6" t="s">
        <v>24</v>
      </c>
      <c r="C29" s="16">
        <v>5714</v>
      </c>
      <c r="D29" s="16"/>
      <c r="E29" s="16">
        <v>3000</v>
      </c>
      <c r="F29" s="16"/>
      <c r="G29" s="16">
        <v>126460</v>
      </c>
      <c r="H29" s="16">
        <v>115288</v>
      </c>
      <c r="I29" s="16">
        <v>31170</v>
      </c>
      <c r="J29" s="16"/>
      <c r="K29" s="50">
        <v>16930</v>
      </c>
      <c r="L29" s="45">
        <v>4600</v>
      </c>
    </row>
    <row r="30" spans="2:12" ht="15" x14ac:dyDescent="0.3">
      <c r="B30" s="6" t="s">
        <v>25</v>
      </c>
      <c r="C30" s="16">
        <v>12770</v>
      </c>
      <c r="D30" s="16"/>
      <c r="E30" s="16"/>
      <c r="F30" s="16"/>
      <c r="G30" s="16">
        <v>12000</v>
      </c>
      <c r="H30" s="16">
        <v>22000</v>
      </c>
      <c r="I30" s="16">
        <v>808</v>
      </c>
      <c r="J30" s="16">
        <v>5900</v>
      </c>
      <c r="K30" s="50">
        <v>37535</v>
      </c>
      <c r="L30" s="45">
        <v>1000</v>
      </c>
    </row>
    <row r="31" spans="2:12" ht="15" x14ac:dyDescent="0.3">
      <c r="B31" s="6" t="s">
        <v>1054</v>
      </c>
      <c r="C31" s="16"/>
      <c r="D31" s="16"/>
      <c r="E31" s="16"/>
      <c r="F31" s="16"/>
      <c r="G31" s="16"/>
      <c r="H31" s="16"/>
      <c r="I31" s="16"/>
      <c r="J31" s="16"/>
      <c r="K31" s="50"/>
      <c r="L31" s="45">
        <v>445221</v>
      </c>
    </row>
    <row r="32" spans="2:12" ht="15" x14ac:dyDescent="0.3">
      <c r="B32" s="6" t="s">
        <v>26</v>
      </c>
      <c r="C32" s="16">
        <v>235752</v>
      </c>
      <c r="D32" s="16">
        <v>92600</v>
      </c>
      <c r="E32" s="16">
        <v>51000</v>
      </c>
      <c r="F32" s="16">
        <v>51000</v>
      </c>
      <c r="G32" s="16">
        <v>1549587</v>
      </c>
      <c r="H32" s="16">
        <v>2428753</v>
      </c>
      <c r="I32" s="16">
        <v>3319984</v>
      </c>
      <c r="J32" s="16">
        <v>1083363</v>
      </c>
      <c r="K32" s="50">
        <v>2695764</v>
      </c>
      <c r="L32" s="45">
        <v>790990</v>
      </c>
    </row>
    <row r="33" spans="2:12" ht="15" x14ac:dyDescent="0.3">
      <c r="B33" s="6" t="s">
        <v>1044</v>
      </c>
      <c r="C33" s="16"/>
      <c r="D33" s="16"/>
      <c r="E33" s="16"/>
      <c r="F33" s="16"/>
      <c r="G33" s="16"/>
      <c r="H33" s="16"/>
      <c r="I33" s="16"/>
      <c r="J33" s="16"/>
      <c r="K33" s="50"/>
      <c r="L33" s="45">
        <v>7000</v>
      </c>
    </row>
    <row r="34" spans="2:12" ht="15" x14ac:dyDescent="0.3">
      <c r="B34" s="6" t="s">
        <v>27</v>
      </c>
      <c r="C34" s="16">
        <v>363868</v>
      </c>
      <c r="D34" s="16">
        <v>150570</v>
      </c>
      <c r="E34" s="16">
        <v>492745</v>
      </c>
      <c r="F34" s="16">
        <v>101000</v>
      </c>
      <c r="G34" s="16">
        <v>531967</v>
      </c>
      <c r="H34" s="16">
        <v>381253</v>
      </c>
      <c r="I34" s="16">
        <v>1686068</v>
      </c>
      <c r="J34" s="16">
        <v>325907</v>
      </c>
      <c r="K34" s="50">
        <v>862599</v>
      </c>
      <c r="L34" s="45">
        <v>1657921</v>
      </c>
    </row>
    <row r="35" spans="2:12" ht="15" x14ac:dyDescent="0.3">
      <c r="B35" s="6" t="s">
        <v>1048</v>
      </c>
      <c r="C35" s="16"/>
      <c r="D35" s="16"/>
      <c r="E35" s="16"/>
      <c r="F35" s="16"/>
      <c r="G35" s="16"/>
      <c r="H35" s="16"/>
      <c r="I35" s="16"/>
      <c r="J35" s="16"/>
      <c r="K35" s="68"/>
      <c r="L35" s="45">
        <v>250000</v>
      </c>
    </row>
    <row r="36" spans="2:12" ht="15" x14ac:dyDescent="0.3">
      <c r="B36" s="6" t="s">
        <v>28</v>
      </c>
      <c r="C36" s="16">
        <v>6200</v>
      </c>
      <c r="D36" s="16">
        <v>800</v>
      </c>
      <c r="E36" s="16"/>
      <c r="F36" s="16"/>
      <c r="G36" s="16">
        <v>1800</v>
      </c>
      <c r="H36" s="16">
        <v>1800</v>
      </c>
      <c r="I36" s="16">
        <v>48</v>
      </c>
      <c r="J36" s="16"/>
      <c r="K36" s="59">
        <v>2</v>
      </c>
      <c r="L36" s="69"/>
    </row>
    <row r="37" spans="2:12" ht="15" x14ac:dyDescent="0.3">
      <c r="B37" s="6" t="s">
        <v>29</v>
      </c>
      <c r="C37" s="16">
        <v>2500</v>
      </c>
      <c r="D37" s="16"/>
      <c r="E37" s="16"/>
      <c r="F37" s="16"/>
      <c r="G37" s="16">
        <v>10000</v>
      </c>
      <c r="H37" s="16">
        <v>5000</v>
      </c>
      <c r="I37" s="16">
        <v>9000</v>
      </c>
      <c r="J37" s="16"/>
      <c r="K37" s="50">
        <v>1000</v>
      </c>
      <c r="L37" s="45">
        <v>200</v>
      </c>
    </row>
    <row r="38" spans="2:12" ht="15" x14ac:dyDescent="0.3">
      <c r="B38" s="6" t="s">
        <v>402</v>
      </c>
      <c r="C38" s="16">
        <v>30000</v>
      </c>
      <c r="D38" s="16"/>
      <c r="E38" s="16"/>
      <c r="F38" s="16"/>
      <c r="G38" s="16"/>
      <c r="H38" s="16"/>
      <c r="I38" s="16"/>
      <c r="J38" s="16"/>
      <c r="K38" s="50"/>
      <c r="L38" s="69"/>
    </row>
    <row r="39" spans="2:12" ht="15" x14ac:dyDescent="0.3">
      <c r="B39" s="6" t="s">
        <v>30</v>
      </c>
      <c r="C39" s="16">
        <v>250</v>
      </c>
      <c r="D39" s="16"/>
      <c r="E39" s="16"/>
      <c r="F39" s="16"/>
      <c r="G39" s="16"/>
      <c r="H39" s="16"/>
      <c r="I39" s="16">
        <v>20623</v>
      </c>
      <c r="J39" s="16"/>
      <c r="K39" s="50"/>
      <c r="L39" s="69"/>
    </row>
    <row r="40" spans="2:12" ht="15" x14ac:dyDescent="0.3">
      <c r="B40" s="6" t="s">
        <v>31</v>
      </c>
      <c r="C40" s="16"/>
      <c r="D40" s="16"/>
      <c r="E40" s="16"/>
      <c r="F40" s="16"/>
      <c r="G40" s="16"/>
      <c r="H40" s="16"/>
      <c r="I40" s="16">
        <v>10000</v>
      </c>
      <c r="J40" s="16"/>
      <c r="K40" s="50">
        <v>1000</v>
      </c>
      <c r="L40" s="69"/>
    </row>
    <row r="41" spans="2:12" ht="15" x14ac:dyDescent="0.3">
      <c r="B41" s="6" t="s">
        <v>1043</v>
      </c>
      <c r="C41" s="16"/>
      <c r="D41" s="16"/>
      <c r="E41" s="16"/>
      <c r="F41" s="16"/>
      <c r="G41" s="16"/>
      <c r="H41" s="16"/>
      <c r="I41" s="16"/>
      <c r="J41" s="16"/>
      <c r="K41" s="50"/>
      <c r="L41" s="45">
        <v>375850</v>
      </c>
    </row>
    <row r="42" spans="2:12" ht="15" x14ac:dyDescent="0.3">
      <c r="B42" s="6" t="s">
        <v>644</v>
      </c>
      <c r="C42" s="16"/>
      <c r="D42" s="16">
        <v>731</v>
      </c>
      <c r="E42" s="16">
        <v>5000</v>
      </c>
      <c r="F42" s="16"/>
      <c r="G42" s="16"/>
      <c r="H42" s="16"/>
      <c r="I42" s="16"/>
      <c r="J42" s="16"/>
      <c r="K42" s="50"/>
      <c r="L42" s="69">
        <v>330</v>
      </c>
    </row>
    <row r="43" spans="2:12" ht="15" x14ac:dyDescent="0.3">
      <c r="B43" s="6" t="s">
        <v>32</v>
      </c>
      <c r="C43" s="16"/>
      <c r="D43" s="16"/>
      <c r="E43" s="16">
        <v>15200</v>
      </c>
      <c r="F43" s="16"/>
      <c r="G43" s="16">
        <v>30636</v>
      </c>
      <c r="H43" s="16">
        <v>386226</v>
      </c>
      <c r="I43" s="16">
        <f>1728764+150000</f>
        <v>1878764</v>
      </c>
      <c r="J43" s="16">
        <v>713776</v>
      </c>
      <c r="K43" s="50">
        <v>1997973</v>
      </c>
      <c r="L43" s="45">
        <v>958152</v>
      </c>
    </row>
    <row r="44" spans="2:12" ht="15" x14ac:dyDescent="0.3">
      <c r="B44" s="6" t="s">
        <v>33</v>
      </c>
      <c r="C44" s="16"/>
      <c r="D44" s="16"/>
      <c r="E44" s="16"/>
      <c r="F44" s="16"/>
      <c r="G44" s="16"/>
      <c r="H44" s="16"/>
      <c r="I44" s="16"/>
      <c r="J44" s="16"/>
      <c r="K44" s="50"/>
      <c r="L44" s="45">
        <v>933679</v>
      </c>
    </row>
    <row r="45" spans="2:12" ht="15" x14ac:dyDescent="0.3">
      <c r="B45" s="6" t="s">
        <v>34</v>
      </c>
      <c r="C45" s="16"/>
      <c r="D45" s="16"/>
      <c r="E45" s="16"/>
      <c r="F45" s="16"/>
      <c r="G45" s="16"/>
      <c r="H45" s="16"/>
      <c r="I45" s="16">
        <v>5097</v>
      </c>
      <c r="J45" s="16"/>
      <c r="K45" s="50"/>
      <c r="L45" s="69"/>
    </row>
    <row r="46" spans="2:12" ht="15" x14ac:dyDescent="0.3">
      <c r="B46" s="6" t="s">
        <v>1049</v>
      </c>
      <c r="C46" s="16"/>
      <c r="D46" s="16"/>
      <c r="E46" s="16"/>
      <c r="F46" s="16"/>
      <c r="G46" s="16"/>
      <c r="H46" s="16"/>
      <c r="I46" s="16"/>
      <c r="J46" s="16"/>
      <c r="K46" s="50"/>
      <c r="L46" s="45">
        <v>5000</v>
      </c>
    </row>
    <row r="47" spans="2:12" ht="15" x14ac:dyDescent="0.3">
      <c r="B47" s="6" t="s">
        <v>35</v>
      </c>
      <c r="C47" s="16">
        <v>29500</v>
      </c>
      <c r="D47" s="16">
        <v>50500</v>
      </c>
      <c r="E47" s="16">
        <v>20000</v>
      </c>
      <c r="F47" s="16">
        <v>80000</v>
      </c>
      <c r="G47" s="16">
        <v>399300</v>
      </c>
      <c r="H47" s="16">
        <v>467819</v>
      </c>
      <c r="I47" s="16">
        <v>788104</v>
      </c>
      <c r="J47" s="16">
        <v>430819</v>
      </c>
      <c r="K47" s="50">
        <v>657283</v>
      </c>
      <c r="L47" s="45">
        <v>210737</v>
      </c>
    </row>
    <row r="48" spans="2:12" ht="15" x14ac:dyDescent="0.3">
      <c r="B48" s="6" t="s">
        <v>661</v>
      </c>
      <c r="C48" s="16"/>
      <c r="D48" s="16"/>
      <c r="E48" s="16"/>
      <c r="F48" s="16"/>
      <c r="G48" s="16"/>
      <c r="H48" s="16"/>
      <c r="I48" s="16"/>
      <c r="J48" s="16"/>
      <c r="K48" s="50">
        <v>35508</v>
      </c>
      <c r="L48" s="45">
        <v>32740</v>
      </c>
    </row>
    <row r="49" spans="2:12" ht="15" x14ac:dyDescent="0.3">
      <c r="B49" s="6" t="s">
        <v>36</v>
      </c>
      <c r="C49" s="16"/>
      <c r="D49" s="16"/>
      <c r="E49" s="16"/>
      <c r="F49" s="16"/>
      <c r="G49" s="16">
        <v>122000</v>
      </c>
      <c r="H49" s="16">
        <v>19000</v>
      </c>
      <c r="I49" s="16">
        <v>12150</v>
      </c>
      <c r="J49" s="16">
        <v>1000</v>
      </c>
      <c r="K49" s="50">
        <v>150</v>
      </c>
      <c r="L49" s="45">
        <v>500</v>
      </c>
    </row>
    <row r="50" spans="2:12" ht="15" x14ac:dyDescent="0.3">
      <c r="B50" s="6" t="s">
        <v>1055</v>
      </c>
      <c r="C50" s="16"/>
      <c r="D50" s="16"/>
      <c r="E50" s="16"/>
      <c r="F50" s="16"/>
      <c r="G50" s="16"/>
      <c r="H50" s="16"/>
      <c r="I50" s="16"/>
      <c r="J50" s="16"/>
      <c r="K50" s="50"/>
      <c r="L50" s="95">
        <v>133278</v>
      </c>
    </row>
    <row r="51" spans="2:12" ht="15" x14ac:dyDescent="0.3">
      <c r="B51" s="6" t="s">
        <v>785</v>
      </c>
      <c r="C51" s="16">
        <v>424940</v>
      </c>
      <c r="D51" s="16">
        <v>336379</v>
      </c>
      <c r="E51" s="16">
        <v>282000</v>
      </c>
      <c r="F51" s="16">
        <v>311200</v>
      </c>
      <c r="G51" s="16">
        <v>1902524</v>
      </c>
      <c r="H51" s="16">
        <v>1260486</v>
      </c>
      <c r="I51" s="16">
        <v>2416347</v>
      </c>
      <c r="J51" s="16">
        <v>1121409</v>
      </c>
      <c r="K51" s="50">
        <v>1015408</v>
      </c>
      <c r="L51" s="45">
        <v>780895</v>
      </c>
    </row>
    <row r="52" spans="2:12" ht="15" x14ac:dyDescent="0.3">
      <c r="B52" s="6" t="s">
        <v>1047</v>
      </c>
      <c r="C52" s="16"/>
      <c r="D52" s="16"/>
      <c r="E52" s="16"/>
      <c r="F52" s="16"/>
      <c r="G52" s="16"/>
      <c r="H52" s="16"/>
      <c r="I52" s="16"/>
      <c r="J52" s="16"/>
      <c r="K52" s="50"/>
      <c r="L52" s="45">
        <v>125316</v>
      </c>
    </row>
    <row r="53" spans="2:12" ht="15" x14ac:dyDescent="0.3">
      <c r="B53" s="6" t="s">
        <v>1053</v>
      </c>
      <c r="C53" s="16"/>
      <c r="D53" s="16"/>
      <c r="E53" s="16"/>
      <c r="F53" s="16"/>
      <c r="G53" s="16"/>
      <c r="H53" s="16"/>
      <c r="I53" s="16"/>
      <c r="J53" s="16"/>
      <c r="K53" s="50"/>
      <c r="L53" s="45">
        <v>5084</v>
      </c>
    </row>
    <row r="54" spans="2:12" ht="15" x14ac:dyDescent="0.3">
      <c r="B54" s="6" t="s">
        <v>37</v>
      </c>
      <c r="C54" s="16">
        <v>8010</v>
      </c>
      <c r="D54" s="16"/>
      <c r="E54" s="16"/>
      <c r="F54" s="16"/>
      <c r="G54" s="16">
        <v>500</v>
      </c>
      <c r="H54" s="16"/>
      <c r="I54" s="16">
        <v>5690</v>
      </c>
      <c r="J54" s="16">
        <v>5700</v>
      </c>
      <c r="K54" s="50">
        <v>1074</v>
      </c>
      <c r="L54" s="45">
        <v>622</v>
      </c>
    </row>
    <row r="55" spans="2:12" ht="15" x14ac:dyDescent="0.3">
      <c r="B55" s="6" t="s">
        <v>403</v>
      </c>
      <c r="C55" s="16">
        <v>250</v>
      </c>
      <c r="D55" s="16"/>
      <c r="E55" s="16"/>
      <c r="F55" s="16"/>
      <c r="G55" s="16">
        <v>1000</v>
      </c>
      <c r="H55" s="16"/>
      <c r="I55" s="16"/>
      <c r="J55" s="16"/>
      <c r="K55" s="50">
        <v>373</v>
      </c>
      <c r="L55" s="45">
        <v>432</v>
      </c>
    </row>
    <row r="56" spans="2:12" ht="15" x14ac:dyDescent="0.3">
      <c r="B56" s="6" t="s">
        <v>1050</v>
      </c>
      <c r="C56" s="16"/>
      <c r="D56" s="16"/>
      <c r="E56" s="16"/>
      <c r="F56" s="16"/>
      <c r="G56" s="16"/>
      <c r="H56" s="16"/>
      <c r="I56" s="16"/>
      <c r="J56" s="16"/>
      <c r="K56" s="50"/>
      <c r="L56" s="45">
        <v>50000</v>
      </c>
    </row>
    <row r="57" spans="2:12" ht="15" x14ac:dyDescent="0.3">
      <c r="B57" s="6" t="s">
        <v>38</v>
      </c>
      <c r="C57" s="16"/>
      <c r="D57" s="16"/>
      <c r="E57" s="16"/>
      <c r="F57" s="16"/>
      <c r="G57" s="16"/>
      <c r="H57" s="16"/>
      <c r="I57" s="16"/>
      <c r="J57" s="16">
        <v>10000</v>
      </c>
      <c r="K57" s="50">
        <v>12000</v>
      </c>
      <c r="L57" s="45">
        <v>121406</v>
      </c>
    </row>
    <row r="58" spans="2:12" ht="15" x14ac:dyDescent="0.3">
      <c r="B58" s="6" t="s">
        <v>1058</v>
      </c>
      <c r="C58" s="16"/>
      <c r="D58" s="16"/>
      <c r="E58" s="16"/>
      <c r="F58" s="16"/>
      <c r="G58" s="16"/>
      <c r="H58" s="16"/>
      <c r="I58" s="16"/>
      <c r="J58" s="16"/>
      <c r="K58" s="50"/>
      <c r="L58" s="45">
        <v>28</v>
      </c>
    </row>
    <row r="59" spans="2:12" ht="15" x14ac:dyDescent="0.3">
      <c r="B59" s="6" t="s">
        <v>39</v>
      </c>
      <c r="C59" s="16">
        <v>5750</v>
      </c>
      <c r="D59" s="16"/>
      <c r="E59" s="16"/>
      <c r="F59" s="16"/>
      <c r="G59" s="16">
        <v>11560</v>
      </c>
      <c r="H59" s="16">
        <v>6329</v>
      </c>
      <c r="I59" s="16">
        <v>2691</v>
      </c>
      <c r="J59" s="16">
        <v>200</v>
      </c>
      <c r="K59" s="50">
        <v>40764</v>
      </c>
      <c r="L59" s="45">
        <v>50002</v>
      </c>
    </row>
    <row r="60" spans="2:12" ht="15" x14ac:dyDescent="0.3">
      <c r="B60" s="6" t="s">
        <v>40</v>
      </c>
      <c r="C60" s="16"/>
      <c r="D60" s="16"/>
      <c r="E60" s="16"/>
      <c r="F60" s="16"/>
      <c r="G60" s="16">
        <v>15000</v>
      </c>
      <c r="H60" s="16">
        <v>10847</v>
      </c>
      <c r="I60" s="16">
        <v>43702</v>
      </c>
      <c r="J60" s="16"/>
      <c r="K60" s="50">
        <v>2298</v>
      </c>
      <c r="L60" s="45">
        <v>10000</v>
      </c>
    </row>
    <row r="61" spans="2:12" ht="15" x14ac:dyDescent="0.3">
      <c r="B61" s="6" t="s">
        <v>1051</v>
      </c>
      <c r="C61" s="16"/>
      <c r="D61" s="16"/>
      <c r="E61" s="16"/>
      <c r="F61" s="16"/>
      <c r="G61" s="16"/>
      <c r="H61" s="16"/>
      <c r="I61" s="16"/>
      <c r="J61" s="16"/>
      <c r="K61" s="50"/>
      <c r="L61" s="45">
        <v>50000</v>
      </c>
    </row>
    <row r="62" spans="2:12" ht="15" x14ac:dyDescent="0.3">
      <c r="B62" s="6" t="s">
        <v>1052</v>
      </c>
      <c r="C62" s="16"/>
      <c r="D62" s="16"/>
      <c r="E62" s="16"/>
      <c r="F62" s="16"/>
      <c r="G62" s="16"/>
      <c r="H62" s="16"/>
      <c r="I62" s="16"/>
      <c r="J62" s="16"/>
      <c r="K62" s="50"/>
      <c r="L62" s="45">
        <v>2000</v>
      </c>
    </row>
    <row r="63" spans="2:12" ht="15" x14ac:dyDescent="0.3">
      <c r="B63" s="6" t="s">
        <v>41</v>
      </c>
      <c r="C63" s="16">
        <v>4000</v>
      </c>
      <c r="D63" s="16">
        <v>3000</v>
      </c>
      <c r="E63" s="16"/>
      <c r="F63" s="16"/>
      <c r="G63" s="16">
        <v>3100</v>
      </c>
      <c r="H63" s="16">
        <v>1700</v>
      </c>
      <c r="I63" s="16">
        <v>3300</v>
      </c>
      <c r="J63" s="16"/>
      <c r="K63" s="50"/>
      <c r="L63" s="69"/>
    </row>
    <row r="64" spans="2:12" ht="15" x14ac:dyDescent="0.3">
      <c r="B64" s="6" t="s">
        <v>42</v>
      </c>
      <c r="C64" s="16">
        <v>5000</v>
      </c>
      <c r="D64" s="16"/>
      <c r="E64" s="16"/>
      <c r="F64" s="16"/>
      <c r="G64" s="16">
        <v>5000</v>
      </c>
      <c r="H64" s="16">
        <v>35000</v>
      </c>
      <c r="I64" s="16">
        <v>19266</v>
      </c>
      <c r="J64" s="16">
        <v>322</v>
      </c>
      <c r="K64" s="50">
        <v>32294</v>
      </c>
      <c r="L64" s="45">
        <v>2900</v>
      </c>
    </row>
    <row r="65" spans="2:12" ht="15" x14ac:dyDescent="0.3">
      <c r="B65" s="6" t="s">
        <v>43</v>
      </c>
      <c r="C65" s="16"/>
      <c r="D65" s="16"/>
      <c r="E65" s="16"/>
      <c r="F65" s="16"/>
      <c r="G65" s="16">
        <v>5000</v>
      </c>
      <c r="H65" s="16">
        <v>170</v>
      </c>
      <c r="I65" s="16">
        <v>13500</v>
      </c>
      <c r="J65" s="16">
        <v>1962</v>
      </c>
      <c r="K65" s="50"/>
      <c r="L65" s="69"/>
    </row>
    <row r="66" spans="2:12" ht="15" x14ac:dyDescent="0.3">
      <c r="B66" s="6" t="s">
        <v>44</v>
      </c>
      <c r="C66" s="16"/>
      <c r="D66" s="16"/>
      <c r="E66" s="16"/>
      <c r="F66" s="16">
        <v>10200</v>
      </c>
      <c r="G66" s="16">
        <v>149692</v>
      </c>
      <c r="H66" s="16">
        <v>116500</v>
      </c>
      <c r="I66" s="16">
        <v>215095</v>
      </c>
      <c r="J66" s="16">
        <v>68000</v>
      </c>
      <c r="K66" s="50">
        <v>149757</v>
      </c>
      <c r="L66" s="45">
        <v>562416</v>
      </c>
    </row>
    <row r="67" spans="2:12" ht="15" x14ac:dyDescent="0.3">
      <c r="B67" s="6" t="s">
        <v>786</v>
      </c>
      <c r="C67" s="16">
        <v>61460</v>
      </c>
      <c r="D67" s="16">
        <v>5000</v>
      </c>
      <c r="E67" s="16"/>
      <c r="F67" s="16"/>
      <c r="G67" s="16">
        <v>99180</v>
      </c>
      <c r="H67" s="16">
        <v>35000</v>
      </c>
      <c r="I67" s="16">
        <v>303366</v>
      </c>
      <c r="J67" s="16">
        <v>244784</v>
      </c>
      <c r="K67" s="50">
        <v>235545</v>
      </c>
      <c r="L67" s="45">
        <v>125658</v>
      </c>
    </row>
    <row r="68" spans="2:12" ht="15" x14ac:dyDescent="0.3">
      <c r="B68" s="6" t="s">
        <v>45</v>
      </c>
      <c r="C68" s="16">
        <v>10314</v>
      </c>
      <c r="D68" s="16"/>
      <c r="E68" s="16">
        <v>1600</v>
      </c>
      <c r="F68" s="16"/>
      <c r="G68" s="16"/>
      <c r="H68" s="16"/>
      <c r="I68" s="16">
        <v>29686</v>
      </c>
      <c r="J68" s="16">
        <v>5000</v>
      </c>
      <c r="K68" s="50">
        <v>53639</v>
      </c>
      <c r="L68" s="45">
        <v>800</v>
      </c>
    </row>
    <row r="69" spans="2:12" ht="15" x14ac:dyDescent="0.3">
      <c r="B69" s="6" t="s">
        <v>1059</v>
      </c>
      <c r="C69" s="16"/>
      <c r="D69" s="16"/>
      <c r="E69" s="16"/>
      <c r="F69" s="16"/>
      <c r="G69" s="16"/>
      <c r="H69" s="16"/>
      <c r="I69" s="16"/>
      <c r="J69" s="16"/>
      <c r="K69" s="50"/>
      <c r="L69" s="45">
        <v>65</v>
      </c>
    </row>
    <row r="70" spans="2:12" ht="15" x14ac:dyDescent="0.3">
      <c r="B70" s="6" t="s">
        <v>9</v>
      </c>
      <c r="C70" s="16"/>
      <c r="D70" s="16"/>
      <c r="E70" s="16"/>
      <c r="F70" s="16"/>
      <c r="G70" s="16"/>
      <c r="H70" s="16"/>
      <c r="I70" s="16">
        <v>19095</v>
      </c>
      <c r="J70" s="16">
        <v>484667</v>
      </c>
      <c r="K70" s="50"/>
      <c r="L70" s="69"/>
    </row>
    <row r="71" spans="2:12" ht="16.5" x14ac:dyDescent="0.35">
      <c r="B71" s="5" t="s">
        <v>10</v>
      </c>
      <c r="C71" s="33">
        <f>SUM(C8:C70)</f>
        <v>1585140</v>
      </c>
      <c r="D71" s="33">
        <f t="shared" ref="D71:K71" si="0">SUM(D8:D70)</f>
        <v>933612</v>
      </c>
      <c r="E71" s="33">
        <f t="shared" si="0"/>
        <v>1271627</v>
      </c>
      <c r="F71" s="33">
        <f t="shared" si="0"/>
        <v>864400</v>
      </c>
      <c r="G71" s="33">
        <f t="shared" si="0"/>
        <v>6792698</v>
      </c>
      <c r="H71" s="33">
        <f t="shared" si="0"/>
        <v>6898599</v>
      </c>
      <c r="I71" s="33">
        <f t="shared" si="0"/>
        <v>16027984</v>
      </c>
      <c r="J71" s="33">
        <f t="shared" si="0"/>
        <v>7364747</v>
      </c>
      <c r="K71" s="33">
        <f t="shared" si="0"/>
        <v>11845573</v>
      </c>
      <c r="L71" s="70">
        <v>10752217</v>
      </c>
    </row>
    <row r="72" spans="2:12" ht="15" x14ac:dyDescent="0.3">
      <c r="B72" s="22"/>
      <c r="C72" s="30"/>
      <c r="D72" s="30"/>
      <c r="E72" s="30"/>
      <c r="F72" s="30"/>
      <c r="G72" s="30"/>
      <c r="H72" s="30"/>
      <c r="I72" s="30"/>
      <c r="J72" s="30"/>
    </row>
  </sheetData>
  <phoneticPr fontId="2" type="noConversion"/>
  <pageMargins left="0.23" right="0.35" top="0.19" bottom="0.17" header="0" footer="0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zoomScale="90" workbookViewId="0">
      <selection activeCell="L8" sqref="L8"/>
    </sheetView>
  </sheetViews>
  <sheetFormatPr baseColWidth="10" defaultRowHeight="15" x14ac:dyDescent="0.3"/>
  <cols>
    <col min="2" max="2" width="24" style="8" bestFit="1" customWidth="1"/>
    <col min="3" max="8" width="12.7109375" style="8" customWidth="1"/>
    <col min="9" max="10" width="12.7109375" customWidth="1"/>
  </cols>
  <sheetData>
    <row r="2" spans="2:12" ht="16.5" x14ac:dyDescent="0.35">
      <c r="B2" s="3" t="s">
        <v>236</v>
      </c>
      <c r="C2" s="3"/>
      <c r="D2" s="3"/>
      <c r="E2" s="3"/>
      <c r="F2" s="3"/>
      <c r="G2" s="3"/>
      <c r="H2" s="3"/>
    </row>
    <row r="3" spans="2:12" ht="16.5" x14ac:dyDescent="0.35">
      <c r="B3" s="4" t="s">
        <v>237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1244</v>
      </c>
    </row>
    <row r="5" spans="2:12" ht="16.5" x14ac:dyDescent="0.35">
      <c r="B5" s="5" t="s">
        <v>7</v>
      </c>
      <c r="C5" s="6"/>
      <c r="D5" s="6"/>
      <c r="E5" s="6"/>
      <c r="F5" s="6"/>
      <c r="G5" s="6"/>
      <c r="H5" s="6"/>
      <c r="I5" s="6"/>
      <c r="J5" s="6"/>
      <c r="K5" s="6"/>
      <c r="L5" s="69">
        <v>10</v>
      </c>
    </row>
    <row r="6" spans="2:12" x14ac:dyDescent="0.3">
      <c r="B6" s="6" t="s">
        <v>238</v>
      </c>
      <c r="C6" s="16"/>
      <c r="D6" s="16"/>
      <c r="E6" s="16"/>
      <c r="F6" s="16"/>
      <c r="G6" s="16"/>
      <c r="H6" s="16"/>
      <c r="I6" s="16"/>
      <c r="J6" s="16"/>
      <c r="K6" s="50"/>
      <c r="L6" s="69"/>
    </row>
    <row r="7" spans="2:12" x14ac:dyDescent="0.3">
      <c r="B7" s="6" t="s">
        <v>655</v>
      </c>
      <c r="C7" s="16"/>
      <c r="D7" s="16"/>
      <c r="E7" s="16"/>
      <c r="F7" s="16"/>
      <c r="G7" s="16"/>
      <c r="H7" s="16">
        <f>285</f>
        <v>285</v>
      </c>
      <c r="I7" s="16"/>
      <c r="J7" s="16"/>
      <c r="K7" s="50"/>
      <c r="L7" s="69"/>
    </row>
    <row r="8" spans="2:12" x14ac:dyDescent="0.3">
      <c r="B8" s="6" t="s">
        <v>239</v>
      </c>
      <c r="C8" s="16"/>
      <c r="D8" s="16">
        <v>25200</v>
      </c>
      <c r="E8" s="16">
        <v>13150</v>
      </c>
      <c r="F8" s="16">
        <v>13150</v>
      </c>
      <c r="G8" s="16">
        <v>500</v>
      </c>
      <c r="H8" s="16">
        <f>12000+100</f>
        <v>12100</v>
      </c>
      <c r="I8" s="16"/>
      <c r="J8" s="16">
        <v>50</v>
      </c>
      <c r="K8" s="50">
        <v>200</v>
      </c>
      <c r="L8" s="95">
        <v>5653</v>
      </c>
    </row>
    <row r="9" spans="2:12" ht="16.5" x14ac:dyDescent="0.35">
      <c r="B9" s="5" t="s">
        <v>10</v>
      </c>
      <c r="C9" s="33"/>
      <c r="D9" s="33">
        <f t="shared" ref="D9:K9" si="0">SUM(D6:D8)</f>
        <v>25200</v>
      </c>
      <c r="E9" s="33">
        <f t="shared" si="0"/>
        <v>13150</v>
      </c>
      <c r="F9" s="33">
        <f t="shared" si="0"/>
        <v>13150</v>
      </c>
      <c r="G9" s="33">
        <f t="shared" si="0"/>
        <v>500</v>
      </c>
      <c r="H9" s="33">
        <f t="shared" si="0"/>
        <v>12385</v>
      </c>
      <c r="I9" s="33"/>
      <c r="J9" s="33">
        <f t="shared" si="0"/>
        <v>50</v>
      </c>
      <c r="K9" s="33">
        <f t="shared" si="0"/>
        <v>200</v>
      </c>
      <c r="L9" s="70">
        <v>5663</v>
      </c>
    </row>
  </sheetData>
  <phoneticPr fontId="2" type="noConversion"/>
  <pageMargins left="0.22" right="0.2" top="1" bottom="1" header="0" footer="0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"/>
  <sheetViews>
    <sheetView topLeftCell="B1" zoomScale="90" workbookViewId="0">
      <selection activeCell="L13" sqref="L13"/>
    </sheetView>
  </sheetViews>
  <sheetFormatPr baseColWidth="10" defaultRowHeight="12.75" x14ac:dyDescent="0.2"/>
  <cols>
    <col min="2" max="2" width="32" customWidth="1"/>
  </cols>
  <sheetData>
    <row r="3" spans="2:12" ht="16.5" x14ac:dyDescent="0.35">
      <c r="B3" s="3" t="s">
        <v>1005</v>
      </c>
      <c r="C3" s="18"/>
      <c r="D3" s="18"/>
      <c r="E3" s="18"/>
      <c r="F3" s="18"/>
      <c r="G3" s="18"/>
      <c r="H3" s="18"/>
    </row>
    <row r="4" spans="2:12" ht="16.5" x14ac:dyDescent="0.35">
      <c r="B4" s="4"/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44">
        <v>2010</v>
      </c>
    </row>
    <row r="5" spans="2:12" ht="16.5" x14ac:dyDescent="0.35">
      <c r="B5" s="5" t="s">
        <v>2</v>
      </c>
      <c r="C5" s="6" t="s">
        <v>10</v>
      </c>
      <c r="D5" s="6" t="s">
        <v>10</v>
      </c>
      <c r="E5" s="6" t="s">
        <v>10</v>
      </c>
      <c r="F5" s="6" t="s">
        <v>10</v>
      </c>
      <c r="G5" s="6" t="s">
        <v>10</v>
      </c>
      <c r="H5" s="6" t="s">
        <v>10</v>
      </c>
      <c r="I5" s="6" t="s">
        <v>10</v>
      </c>
      <c r="J5" s="6" t="s">
        <v>10</v>
      </c>
      <c r="K5" s="6" t="s">
        <v>10</v>
      </c>
      <c r="L5" s="72" t="s">
        <v>1238</v>
      </c>
    </row>
    <row r="6" spans="2:12" ht="15" x14ac:dyDescent="0.3">
      <c r="B6" s="6" t="s">
        <v>1010</v>
      </c>
      <c r="C6" s="16"/>
      <c r="D6" s="16"/>
      <c r="E6" s="16"/>
      <c r="F6" s="16"/>
      <c r="G6" s="16"/>
      <c r="H6" s="16"/>
      <c r="I6" s="16"/>
      <c r="J6" s="16"/>
      <c r="K6" s="50"/>
      <c r="L6" s="69"/>
    </row>
    <row r="7" spans="2:12" ht="15" x14ac:dyDescent="0.3">
      <c r="B7" s="6" t="s">
        <v>1009</v>
      </c>
      <c r="C7" s="16"/>
      <c r="D7" s="16"/>
      <c r="E7" s="16"/>
      <c r="F7" s="16"/>
      <c r="G7" s="16"/>
      <c r="H7" s="16"/>
      <c r="I7" s="16"/>
      <c r="J7" s="16"/>
      <c r="K7" s="50"/>
      <c r="L7" s="69"/>
    </row>
    <row r="8" spans="2:12" ht="15" x14ac:dyDescent="0.3">
      <c r="B8" s="6" t="s">
        <v>1226</v>
      </c>
      <c r="C8" s="16"/>
      <c r="D8" s="16"/>
      <c r="E8" s="16"/>
      <c r="F8" s="16"/>
      <c r="G8" s="16"/>
      <c r="H8" s="16"/>
      <c r="I8" s="16"/>
      <c r="J8" s="16"/>
      <c r="K8" s="50"/>
      <c r="L8" s="45">
        <v>3000</v>
      </c>
    </row>
    <row r="9" spans="2:12" ht="15" x14ac:dyDescent="0.3">
      <c r="B9" s="6" t="s">
        <v>1018</v>
      </c>
      <c r="C9" s="16"/>
      <c r="D9" s="16"/>
      <c r="E9" s="16"/>
      <c r="F9" s="16"/>
      <c r="G9" s="16">
        <v>4861</v>
      </c>
      <c r="H9" s="16">
        <v>1059</v>
      </c>
      <c r="I9" s="16"/>
      <c r="J9" s="16"/>
      <c r="K9" s="50"/>
      <c r="L9" s="69"/>
    </row>
    <row r="10" spans="2:12" ht="15" x14ac:dyDescent="0.3">
      <c r="B10" s="6" t="s">
        <v>1006</v>
      </c>
      <c r="C10" s="16"/>
      <c r="D10" s="16"/>
      <c r="E10" s="16">
        <v>18146</v>
      </c>
      <c r="F10" s="16"/>
      <c r="G10" s="16">
        <v>6177</v>
      </c>
      <c r="H10" s="16">
        <v>3053</v>
      </c>
      <c r="I10" s="16"/>
      <c r="J10" s="16"/>
      <c r="K10" s="50"/>
      <c r="L10" s="69"/>
    </row>
    <row r="11" spans="2:12" ht="15" x14ac:dyDescent="0.3">
      <c r="B11" s="6" t="s">
        <v>1007</v>
      </c>
      <c r="C11" s="16">
        <v>21</v>
      </c>
      <c r="D11" s="16"/>
      <c r="E11" s="16"/>
      <c r="F11" s="16"/>
      <c r="G11" s="16"/>
      <c r="H11" s="16"/>
      <c r="I11" s="16"/>
      <c r="J11" s="16"/>
      <c r="K11" s="50"/>
      <c r="L11" s="69"/>
    </row>
    <row r="12" spans="2:12" ht="15" x14ac:dyDescent="0.3">
      <c r="B12" s="6" t="s">
        <v>1008</v>
      </c>
      <c r="C12" s="16">
        <v>1093</v>
      </c>
      <c r="D12" s="16"/>
      <c r="E12" s="16"/>
      <c r="F12" s="16"/>
      <c r="G12" s="16"/>
      <c r="H12" s="16"/>
      <c r="I12" s="16"/>
      <c r="J12" s="16"/>
      <c r="K12" s="50"/>
      <c r="L12" s="69"/>
    </row>
    <row r="13" spans="2:12" ht="16.5" x14ac:dyDescent="0.35">
      <c r="B13" s="5" t="s">
        <v>10</v>
      </c>
      <c r="C13" s="33">
        <f t="shared" ref="C13:K13" si="0">SUM(C6:C12)</f>
        <v>1114</v>
      </c>
      <c r="D13" s="33">
        <f t="shared" si="0"/>
        <v>0</v>
      </c>
      <c r="E13" s="33">
        <f t="shared" si="0"/>
        <v>18146</v>
      </c>
      <c r="F13" s="33">
        <f t="shared" si="0"/>
        <v>0</v>
      </c>
      <c r="G13" s="33">
        <f t="shared" si="0"/>
        <v>11038</v>
      </c>
      <c r="H13" s="33">
        <f t="shared" si="0"/>
        <v>4112</v>
      </c>
      <c r="I13" s="33">
        <f t="shared" si="0"/>
        <v>0</v>
      </c>
      <c r="J13" s="33">
        <f t="shared" si="0"/>
        <v>0</v>
      </c>
      <c r="K13" s="33">
        <f t="shared" si="0"/>
        <v>0</v>
      </c>
      <c r="L13" s="70">
        <v>3000</v>
      </c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opLeftCell="A13" zoomScale="90" workbookViewId="0">
      <selection activeCell="B22" sqref="B22"/>
    </sheetView>
  </sheetViews>
  <sheetFormatPr baseColWidth="10" defaultRowHeight="15" x14ac:dyDescent="0.3"/>
  <cols>
    <col min="1" max="1" width="4.85546875" customWidth="1"/>
    <col min="2" max="2" width="20.42578125" style="8" bestFit="1" customWidth="1"/>
    <col min="3" max="5" width="7.5703125" style="8" bestFit="1" customWidth="1"/>
    <col min="6" max="8" width="11.7109375" style="8" customWidth="1"/>
    <col min="9" max="10" width="11.7109375" style="22" customWidth="1"/>
    <col min="11" max="11" width="11.7109375" customWidth="1"/>
  </cols>
  <sheetData>
    <row r="2" spans="2:12" ht="16.5" x14ac:dyDescent="0.35">
      <c r="B2" s="3" t="s">
        <v>212</v>
      </c>
      <c r="C2" s="3"/>
      <c r="D2" s="3"/>
      <c r="E2" s="3"/>
      <c r="F2" s="3"/>
      <c r="G2" s="3"/>
      <c r="H2" s="3"/>
    </row>
    <row r="3" spans="2:12" ht="16.5" x14ac:dyDescent="0.35">
      <c r="B3" s="4" t="s">
        <v>213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1066</v>
      </c>
    </row>
    <row r="5" spans="2:12" x14ac:dyDescent="0.3">
      <c r="B5" s="6" t="s">
        <v>523</v>
      </c>
      <c r="C5" s="16">
        <v>1946</v>
      </c>
      <c r="D5" s="16"/>
      <c r="E5" s="16"/>
      <c r="F5" s="16"/>
      <c r="G5" s="16"/>
      <c r="H5" s="16"/>
      <c r="I5" s="16"/>
      <c r="J5" s="16"/>
      <c r="K5" s="16"/>
      <c r="L5" s="69"/>
    </row>
    <row r="6" spans="2:12" x14ac:dyDescent="0.3">
      <c r="B6" s="6" t="s">
        <v>1118</v>
      </c>
      <c r="C6" s="16"/>
      <c r="D6" s="16"/>
      <c r="E6" s="16"/>
      <c r="F6" s="16"/>
      <c r="G6" s="16"/>
      <c r="H6" s="16"/>
      <c r="I6" s="16"/>
      <c r="J6" s="16"/>
      <c r="K6" s="16"/>
      <c r="L6" s="45">
        <v>28300</v>
      </c>
    </row>
    <row r="7" spans="2:12" x14ac:dyDescent="0.3">
      <c r="B7" s="6" t="s">
        <v>214</v>
      </c>
      <c r="C7" s="16">
        <v>1500</v>
      </c>
      <c r="D7" s="16">
        <v>3570</v>
      </c>
      <c r="E7" s="16">
        <v>2177</v>
      </c>
      <c r="F7" s="16">
        <v>2828</v>
      </c>
      <c r="G7" s="16">
        <v>2614</v>
      </c>
      <c r="H7" s="16">
        <v>4460</v>
      </c>
      <c r="I7" s="16">
        <v>16760</v>
      </c>
      <c r="J7" s="16">
        <v>8843</v>
      </c>
      <c r="K7" s="16">
        <v>12606</v>
      </c>
      <c r="L7" s="45">
        <v>22450</v>
      </c>
    </row>
    <row r="8" spans="2:12" ht="16.5" x14ac:dyDescent="0.35">
      <c r="B8" s="6" t="s">
        <v>215</v>
      </c>
      <c r="C8" s="33"/>
      <c r="D8" s="33"/>
      <c r="E8" s="33"/>
      <c r="F8" s="33"/>
      <c r="G8" s="33"/>
      <c r="H8" s="33"/>
      <c r="I8" s="16"/>
      <c r="J8" s="16">
        <v>3009</v>
      </c>
      <c r="K8" s="16">
        <v>100</v>
      </c>
      <c r="L8" s="45">
        <v>18110</v>
      </c>
    </row>
    <row r="9" spans="2:12" ht="16.5" x14ac:dyDescent="0.35">
      <c r="B9" s="6" t="s">
        <v>216</v>
      </c>
      <c r="C9" s="33"/>
      <c r="D9" s="33"/>
      <c r="E9" s="33"/>
      <c r="F9" s="33"/>
      <c r="G9" s="33"/>
      <c r="H9" s="33"/>
      <c r="I9" s="16">
        <v>78090</v>
      </c>
      <c r="J9" s="16">
        <v>10487</v>
      </c>
      <c r="K9" s="16"/>
      <c r="L9" s="45">
        <v>2557</v>
      </c>
    </row>
    <row r="10" spans="2:12" x14ac:dyDescent="0.3">
      <c r="B10" s="6" t="s">
        <v>852</v>
      </c>
      <c r="C10" s="16">
        <v>38101</v>
      </c>
      <c r="D10" s="16">
        <v>26750</v>
      </c>
      <c r="E10" s="16">
        <v>21165</v>
      </c>
      <c r="F10" s="16">
        <v>55575</v>
      </c>
      <c r="G10" s="16">
        <v>115488</v>
      </c>
      <c r="H10" s="16">
        <v>233690</v>
      </c>
      <c r="I10" s="16">
        <v>562108</v>
      </c>
      <c r="J10" s="16">
        <v>274915</v>
      </c>
      <c r="K10" s="16">
        <v>628478</v>
      </c>
      <c r="L10" s="45">
        <v>292743</v>
      </c>
    </row>
    <row r="11" spans="2:12" x14ac:dyDescent="0.3">
      <c r="B11" s="7" t="s">
        <v>938</v>
      </c>
      <c r="C11" s="16"/>
      <c r="D11" s="16"/>
      <c r="E11" s="16"/>
      <c r="F11" s="16"/>
      <c r="G11" s="16"/>
      <c r="H11" s="16"/>
      <c r="I11" s="16"/>
      <c r="J11" s="16">
        <v>2712</v>
      </c>
      <c r="K11" s="16"/>
      <c r="L11" s="69"/>
    </row>
    <row r="12" spans="2:12" x14ac:dyDescent="0.3">
      <c r="B12" s="6" t="s">
        <v>853</v>
      </c>
      <c r="C12" s="16">
        <v>2961</v>
      </c>
      <c r="D12" s="16">
        <v>4480</v>
      </c>
      <c r="E12" s="16">
        <v>3437</v>
      </c>
      <c r="F12" s="16">
        <v>3473</v>
      </c>
      <c r="G12" s="16">
        <v>4264</v>
      </c>
      <c r="H12" s="16">
        <v>8430</v>
      </c>
      <c r="I12" s="16">
        <v>31006</v>
      </c>
      <c r="J12" s="16">
        <v>16733</v>
      </c>
      <c r="K12" s="16">
        <v>36836</v>
      </c>
      <c r="L12" s="45">
        <v>20580</v>
      </c>
    </row>
    <row r="13" spans="2:12" x14ac:dyDescent="0.3">
      <c r="B13" s="6" t="s">
        <v>217</v>
      </c>
      <c r="C13" s="16"/>
      <c r="D13" s="16"/>
      <c r="E13" s="16"/>
      <c r="F13" s="16">
        <v>300</v>
      </c>
      <c r="G13" s="16"/>
      <c r="H13" s="16"/>
      <c r="I13" s="16"/>
      <c r="J13" s="16">
        <v>22</v>
      </c>
      <c r="K13" s="16"/>
      <c r="L13" s="69"/>
    </row>
    <row r="14" spans="2:12" x14ac:dyDescent="0.3">
      <c r="B14" s="7" t="s">
        <v>703</v>
      </c>
      <c r="C14" s="16"/>
      <c r="D14" s="16"/>
      <c r="E14" s="16"/>
      <c r="F14" s="16"/>
      <c r="G14" s="16"/>
      <c r="H14" s="16"/>
      <c r="I14" s="16"/>
      <c r="J14" s="16"/>
      <c r="K14" s="16">
        <v>6384</v>
      </c>
      <c r="L14" s="69"/>
    </row>
    <row r="15" spans="2:12" x14ac:dyDescent="0.3">
      <c r="B15" s="7" t="s">
        <v>704</v>
      </c>
      <c r="C15" s="16"/>
      <c r="D15" s="16"/>
      <c r="E15" s="16"/>
      <c r="F15" s="16"/>
      <c r="G15" s="16"/>
      <c r="H15" s="16"/>
      <c r="I15" s="16"/>
      <c r="J15" s="16"/>
      <c r="K15" s="16">
        <v>1270</v>
      </c>
      <c r="L15" s="69"/>
    </row>
    <row r="16" spans="2:12" x14ac:dyDescent="0.3">
      <c r="B16" s="7" t="s">
        <v>705</v>
      </c>
      <c r="C16" s="16"/>
      <c r="D16" s="16"/>
      <c r="E16" s="16"/>
      <c r="F16" s="16"/>
      <c r="G16" s="16"/>
      <c r="H16" s="16"/>
      <c r="I16" s="16"/>
      <c r="J16" s="16"/>
      <c r="K16" s="16">
        <v>114</v>
      </c>
      <c r="L16" s="69"/>
    </row>
    <row r="17" spans="1:12" x14ac:dyDescent="0.3">
      <c r="B17" s="7" t="s">
        <v>706</v>
      </c>
      <c r="C17" s="16"/>
      <c r="D17" s="16"/>
      <c r="E17" s="16"/>
      <c r="F17" s="16"/>
      <c r="G17" s="16"/>
      <c r="H17" s="16"/>
      <c r="I17" s="16"/>
      <c r="J17" s="16"/>
      <c r="K17" s="16">
        <v>6</v>
      </c>
      <c r="L17" s="69"/>
    </row>
    <row r="18" spans="1:12" ht="16.5" x14ac:dyDescent="0.35">
      <c r="B18" s="6" t="s">
        <v>218</v>
      </c>
      <c r="C18" s="33"/>
      <c r="D18" s="33"/>
      <c r="E18" s="33"/>
      <c r="F18" s="33"/>
      <c r="G18" s="33"/>
      <c r="H18" s="33"/>
      <c r="I18" s="16">
        <v>20076</v>
      </c>
      <c r="J18" s="16"/>
      <c r="K18" s="16"/>
      <c r="L18" s="69"/>
    </row>
    <row r="19" spans="1:12" x14ac:dyDescent="0.3">
      <c r="B19" s="6" t="s">
        <v>219</v>
      </c>
      <c r="C19" s="16"/>
      <c r="D19" s="16"/>
      <c r="E19" s="16"/>
      <c r="F19" s="16">
        <v>350</v>
      </c>
      <c r="G19" s="16">
        <v>872</v>
      </c>
      <c r="H19" s="16"/>
      <c r="I19" s="16"/>
      <c r="J19" s="16">
        <v>23</v>
      </c>
      <c r="K19" s="16"/>
      <c r="L19" s="69"/>
    </row>
    <row r="20" spans="1:12" x14ac:dyDescent="0.3">
      <c r="B20" s="6" t="s">
        <v>1119</v>
      </c>
      <c r="C20" s="16"/>
      <c r="D20" s="16"/>
      <c r="E20" s="16"/>
      <c r="F20" s="16"/>
      <c r="G20" s="16"/>
      <c r="H20" s="16"/>
      <c r="I20" s="16"/>
      <c r="J20" s="16"/>
      <c r="K20" s="16"/>
      <c r="L20" s="69">
        <v>365</v>
      </c>
    </row>
    <row r="21" spans="1:12" x14ac:dyDescent="0.3">
      <c r="B21" s="6" t="s">
        <v>854</v>
      </c>
      <c r="C21" s="16">
        <v>3030</v>
      </c>
      <c r="D21" s="16">
        <v>1240</v>
      </c>
      <c r="E21" s="16">
        <v>1000</v>
      </c>
      <c r="F21" s="16"/>
      <c r="G21" s="16"/>
      <c r="H21" s="16">
        <v>2280</v>
      </c>
      <c r="I21" s="16">
        <v>36604</v>
      </c>
      <c r="J21" s="16">
        <v>3527</v>
      </c>
      <c r="K21" s="16">
        <v>1437</v>
      </c>
      <c r="L21" s="69"/>
    </row>
    <row r="22" spans="1:12" x14ac:dyDescent="0.3">
      <c r="B22" s="6" t="s">
        <v>1250</v>
      </c>
      <c r="C22" s="16"/>
      <c r="D22" s="16">
        <v>843</v>
      </c>
      <c r="E22" s="16">
        <v>1926</v>
      </c>
      <c r="F22" s="16">
        <v>2421</v>
      </c>
      <c r="G22" s="16">
        <v>5582</v>
      </c>
      <c r="H22" s="16">
        <v>5180</v>
      </c>
      <c r="I22" s="16"/>
      <c r="J22" s="16">
        <v>8912</v>
      </c>
      <c r="K22" s="16">
        <v>30505</v>
      </c>
      <c r="L22" s="95">
        <v>23310</v>
      </c>
    </row>
    <row r="23" spans="1:12" x14ac:dyDescent="0.3">
      <c r="B23" s="6" t="s">
        <v>9</v>
      </c>
      <c r="C23" s="16">
        <v>17000</v>
      </c>
      <c r="D23" s="16"/>
      <c r="E23" s="16"/>
      <c r="F23" s="16"/>
      <c r="G23" s="16"/>
      <c r="H23" s="16">
        <v>116300</v>
      </c>
      <c r="I23" s="16">
        <v>341700</v>
      </c>
      <c r="J23" s="16">
        <v>150810</v>
      </c>
      <c r="K23" s="16">
        <v>112186</v>
      </c>
      <c r="L23" s="69"/>
    </row>
    <row r="24" spans="1:12" x14ac:dyDescent="0.3">
      <c r="B24" s="6" t="s">
        <v>1115</v>
      </c>
      <c r="C24" s="16"/>
      <c r="D24" s="16"/>
      <c r="E24" s="16"/>
      <c r="F24" s="16"/>
      <c r="G24" s="16"/>
      <c r="H24" s="16"/>
      <c r="I24" s="16"/>
      <c r="J24" s="16"/>
      <c r="K24" s="16"/>
      <c r="L24" s="69">
        <v>480</v>
      </c>
    </row>
    <row r="25" spans="1:12" x14ac:dyDescent="0.3">
      <c r="B25" s="6" t="s">
        <v>1127</v>
      </c>
      <c r="C25" s="16"/>
      <c r="D25" s="16"/>
      <c r="E25" s="16"/>
      <c r="F25" s="16"/>
      <c r="G25" s="16"/>
      <c r="H25" s="16"/>
      <c r="I25" s="16"/>
      <c r="J25" s="16"/>
      <c r="K25" s="16"/>
      <c r="L25" s="45">
        <v>1754</v>
      </c>
    </row>
    <row r="26" spans="1:12" x14ac:dyDescent="0.3">
      <c r="B26" s="6" t="s">
        <v>1128</v>
      </c>
      <c r="C26" s="16"/>
      <c r="D26" s="16"/>
      <c r="E26" s="16"/>
      <c r="F26" s="16"/>
      <c r="G26" s="16"/>
      <c r="H26" s="16"/>
      <c r="I26" s="16"/>
      <c r="J26" s="16"/>
      <c r="K26" s="16"/>
      <c r="L26" s="69">
        <v>400</v>
      </c>
    </row>
    <row r="27" spans="1:12" x14ac:dyDescent="0.3">
      <c r="B27" s="6" t="s">
        <v>1129</v>
      </c>
      <c r="C27" s="16"/>
      <c r="D27" s="16"/>
      <c r="E27" s="16"/>
      <c r="F27" s="16"/>
      <c r="G27" s="16"/>
      <c r="H27" s="16"/>
      <c r="I27" s="16"/>
      <c r="J27" s="16"/>
      <c r="K27" s="16"/>
      <c r="L27" s="69">
        <v>250</v>
      </c>
    </row>
    <row r="28" spans="1:12" x14ac:dyDescent="0.3">
      <c r="B28" s="6" t="s">
        <v>1130</v>
      </c>
      <c r="C28" s="16"/>
      <c r="D28" s="16"/>
      <c r="E28" s="16"/>
      <c r="F28" s="16"/>
      <c r="G28" s="16"/>
      <c r="H28" s="16"/>
      <c r="I28" s="16"/>
      <c r="J28" s="16"/>
      <c r="K28" s="16"/>
      <c r="L28" s="45">
        <v>3669</v>
      </c>
    </row>
    <row r="29" spans="1:12" x14ac:dyDescent="0.3">
      <c r="B29" s="6" t="s">
        <v>1131</v>
      </c>
      <c r="C29" s="16"/>
      <c r="D29" s="16"/>
      <c r="E29" s="16"/>
      <c r="F29" s="16"/>
      <c r="G29" s="16"/>
      <c r="H29" s="16"/>
      <c r="I29" s="16"/>
      <c r="J29" s="16"/>
      <c r="K29" s="16"/>
      <c r="L29" s="69">
        <v>500</v>
      </c>
    </row>
    <row r="30" spans="1:12" x14ac:dyDescent="0.3">
      <c r="B30" s="6" t="s">
        <v>1122</v>
      </c>
      <c r="C30" s="16"/>
      <c r="D30" s="16"/>
      <c r="E30" s="16"/>
      <c r="F30" s="16"/>
      <c r="G30" s="16"/>
      <c r="H30" s="16"/>
      <c r="I30" s="16"/>
      <c r="J30" s="16"/>
      <c r="K30" s="16"/>
      <c r="L30" s="45">
        <v>1433</v>
      </c>
    </row>
    <row r="31" spans="1:12" x14ac:dyDescent="0.3">
      <c r="B31" s="6" t="s">
        <v>1116</v>
      </c>
      <c r="C31" s="16"/>
      <c r="D31" s="16"/>
      <c r="E31" s="16"/>
      <c r="F31" s="16"/>
      <c r="G31" s="16"/>
      <c r="H31" s="16"/>
      <c r="I31" s="16"/>
      <c r="J31" s="16"/>
      <c r="K31" s="16"/>
      <c r="L31" s="45">
        <v>44254</v>
      </c>
    </row>
    <row r="32" spans="1:12" x14ac:dyDescent="0.3">
      <c r="A32" s="71"/>
      <c r="B32" s="6" t="s">
        <v>1117</v>
      </c>
      <c r="C32" s="16"/>
      <c r="D32" s="16"/>
      <c r="E32" s="16"/>
      <c r="F32" s="16"/>
      <c r="G32" s="16"/>
      <c r="H32" s="16"/>
      <c r="I32" s="16"/>
      <c r="J32" s="16"/>
      <c r="K32" s="16"/>
      <c r="L32" s="45">
        <v>30081</v>
      </c>
    </row>
    <row r="33" spans="1:13" x14ac:dyDescent="0.3">
      <c r="A33" s="71"/>
      <c r="B33" s="6" t="s">
        <v>1120</v>
      </c>
      <c r="C33" s="16"/>
      <c r="D33" s="16"/>
      <c r="E33" s="16"/>
      <c r="F33" s="16"/>
      <c r="G33" s="16"/>
      <c r="H33" s="16"/>
      <c r="I33" s="16"/>
      <c r="J33" s="16"/>
      <c r="K33" s="16"/>
      <c r="L33" s="45">
        <v>1271</v>
      </c>
    </row>
    <row r="34" spans="1:13" x14ac:dyDescent="0.3">
      <c r="A34" s="71"/>
      <c r="B34" s="6" t="s">
        <v>1121</v>
      </c>
      <c r="C34" s="16"/>
      <c r="D34" s="16"/>
      <c r="E34" s="16"/>
      <c r="F34" s="16"/>
      <c r="G34" s="16"/>
      <c r="H34" s="16"/>
      <c r="I34" s="16"/>
      <c r="J34" s="16"/>
      <c r="K34" s="16"/>
      <c r="L34" s="45">
        <v>47</v>
      </c>
    </row>
    <row r="35" spans="1:13" x14ac:dyDescent="0.3">
      <c r="A35" s="71"/>
      <c r="B35" s="6" t="s">
        <v>1123</v>
      </c>
      <c r="C35" s="16"/>
      <c r="D35" s="16"/>
      <c r="E35" s="16"/>
      <c r="F35" s="16"/>
      <c r="G35" s="16"/>
      <c r="H35" s="16"/>
      <c r="I35" s="16"/>
      <c r="J35" s="16"/>
      <c r="K35" s="16"/>
      <c r="L35" s="45">
        <v>765</v>
      </c>
    </row>
    <row r="36" spans="1:13" x14ac:dyDescent="0.3">
      <c r="A36" s="71"/>
      <c r="B36" s="6" t="s">
        <v>1124</v>
      </c>
      <c r="C36" s="16"/>
      <c r="D36" s="16"/>
      <c r="E36" s="16"/>
      <c r="F36" s="16"/>
      <c r="G36" s="16"/>
      <c r="H36" s="16"/>
      <c r="I36" s="16"/>
      <c r="J36" s="16"/>
      <c r="K36" s="16"/>
      <c r="L36" s="45">
        <v>1020</v>
      </c>
    </row>
    <row r="37" spans="1:13" x14ac:dyDescent="0.3">
      <c r="A37" s="71"/>
      <c r="B37" s="6" t="s">
        <v>1125</v>
      </c>
      <c r="C37" s="16"/>
      <c r="D37" s="16"/>
      <c r="E37" s="16"/>
      <c r="F37" s="16"/>
      <c r="G37" s="16"/>
      <c r="H37" s="16"/>
      <c r="I37" s="16"/>
      <c r="J37" s="16"/>
      <c r="K37" s="16"/>
      <c r="L37" s="45">
        <v>1315</v>
      </c>
    </row>
    <row r="38" spans="1:13" x14ac:dyDescent="0.3">
      <c r="A38" s="71"/>
      <c r="B38" s="6" t="s">
        <v>1126</v>
      </c>
      <c r="C38" s="16"/>
      <c r="D38" s="16"/>
      <c r="E38" s="16"/>
      <c r="F38" s="16"/>
      <c r="G38" s="16"/>
      <c r="H38" s="16"/>
      <c r="I38" s="16"/>
      <c r="J38" s="16"/>
      <c r="K38" s="16"/>
      <c r="L38" s="45">
        <v>2025</v>
      </c>
    </row>
    <row r="39" spans="1:13" ht="16.5" x14ac:dyDescent="0.35">
      <c r="B39" s="5" t="s">
        <v>10</v>
      </c>
      <c r="C39" s="33">
        <f>SUM(C5:C23)</f>
        <v>64538</v>
      </c>
      <c r="D39" s="33">
        <f t="shared" ref="D39:K39" si="0">SUM(D5:D23)</f>
        <v>36883</v>
      </c>
      <c r="E39" s="33">
        <f t="shared" si="0"/>
        <v>29705</v>
      </c>
      <c r="F39" s="33">
        <f t="shared" si="0"/>
        <v>64947</v>
      </c>
      <c r="G39" s="33">
        <f t="shared" si="0"/>
        <v>128820</v>
      </c>
      <c r="H39" s="33">
        <f t="shared" si="0"/>
        <v>370340</v>
      </c>
      <c r="I39" s="33">
        <f t="shared" si="0"/>
        <v>1086344</v>
      </c>
      <c r="J39" s="33">
        <f t="shared" si="0"/>
        <v>479993</v>
      </c>
      <c r="K39" s="33">
        <f t="shared" si="0"/>
        <v>829922</v>
      </c>
      <c r="L39" s="70">
        <v>497679</v>
      </c>
      <c r="M39" s="69"/>
    </row>
  </sheetData>
  <phoneticPr fontId="2" type="noConversion"/>
  <pageMargins left="0.44" right="0.55000000000000004" top="0.52" bottom="1" header="0" footer="0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topLeftCell="B2" zoomScale="90" workbookViewId="0">
      <selection activeCell="M29" sqref="M29"/>
    </sheetView>
  </sheetViews>
  <sheetFormatPr baseColWidth="10" defaultRowHeight="15" x14ac:dyDescent="0.3"/>
  <cols>
    <col min="2" max="2" width="28" style="22" customWidth="1"/>
    <col min="3" max="3" width="8.85546875" style="22" customWidth="1"/>
    <col min="4" max="10" width="11.7109375" style="22" customWidth="1"/>
    <col min="11" max="11" width="11.7109375" style="1" customWidth="1"/>
  </cols>
  <sheetData>
    <row r="2" spans="2:12" x14ac:dyDescent="0.3">
      <c r="C2" s="30"/>
      <c r="D2" s="30"/>
      <c r="E2" s="30"/>
      <c r="F2" s="30"/>
      <c r="G2" s="30"/>
      <c r="H2" s="30"/>
      <c r="I2" s="30"/>
      <c r="J2" s="30"/>
      <c r="K2" s="53"/>
    </row>
    <row r="3" spans="2:12" ht="16.5" x14ac:dyDescent="0.35">
      <c r="B3" s="3" t="s">
        <v>220</v>
      </c>
      <c r="C3" s="42"/>
      <c r="D3" s="42"/>
      <c r="E3" s="42"/>
      <c r="F3" s="42"/>
      <c r="G3" s="42"/>
      <c r="H3" s="42"/>
      <c r="I3" s="30"/>
      <c r="J3" s="30"/>
      <c r="K3" s="53"/>
    </row>
    <row r="4" spans="2:12" ht="16.5" x14ac:dyDescent="0.35">
      <c r="B4" s="4" t="s">
        <v>221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44">
        <v>2010</v>
      </c>
    </row>
    <row r="5" spans="2:12" ht="16.5" x14ac:dyDescent="0.35">
      <c r="B5" s="5" t="s">
        <v>2</v>
      </c>
      <c r="C5" s="16" t="s">
        <v>235</v>
      </c>
      <c r="D5" s="16" t="s">
        <v>10</v>
      </c>
      <c r="E5" s="16" t="s">
        <v>235</v>
      </c>
      <c r="F5" s="16" t="s">
        <v>10</v>
      </c>
      <c r="G5" s="16" t="s">
        <v>235</v>
      </c>
      <c r="H5" s="16" t="s">
        <v>10</v>
      </c>
      <c r="I5" s="16" t="s">
        <v>235</v>
      </c>
      <c r="J5" s="16" t="s">
        <v>10</v>
      </c>
      <c r="K5" s="16" t="s">
        <v>235</v>
      </c>
      <c r="L5" s="72" t="s">
        <v>1066</v>
      </c>
    </row>
    <row r="6" spans="2:12" x14ac:dyDescent="0.3">
      <c r="B6" s="6" t="s">
        <v>855</v>
      </c>
      <c r="C6" s="16"/>
      <c r="D6" s="16"/>
      <c r="E6" s="16">
        <v>5050</v>
      </c>
      <c r="F6" s="16">
        <v>1673</v>
      </c>
      <c r="G6" s="16">
        <v>20</v>
      </c>
      <c r="H6" s="16"/>
      <c r="I6" s="16"/>
      <c r="J6" s="16">
        <v>9</v>
      </c>
      <c r="K6" s="50">
        <v>3135</v>
      </c>
      <c r="L6" s="69"/>
    </row>
    <row r="7" spans="2:12" x14ac:dyDescent="0.3">
      <c r="B7" s="6" t="s">
        <v>222</v>
      </c>
      <c r="C7" s="16"/>
      <c r="D7" s="16"/>
      <c r="E7" s="16"/>
      <c r="F7" s="16"/>
      <c r="G7" s="16"/>
      <c r="H7" s="16"/>
      <c r="I7" s="16"/>
      <c r="J7" s="16">
        <v>140</v>
      </c>
      <c r="K7" s="50">
        <v>1500</v>
      </c>
      <c r="L7" s="45">
        <v>1590</v>
      </c>
    </row>
    <row r="8" spans="2:12" x14ac:dyDescent="0.3">
      <c r="B8" s="6" t="s">
        <v>223</v>
      </c>
      <c r="C8" s="16"/>
      <c r="D8" s="16">
        <v>200</v>
      </c>
      <c r="E8" s="16">
        <v>1300</v>
      </c>
      <c r="F8" s="16">
        <v>198</v>
      </c>
      <c r="G8" s="16">
        <v>100</v>
      </c>
      <c r="H8" s="16"/>
      <c r="I8" s="16"/>
      <c r="J8" s="16"/>
      <c r="K8" s="50">
        <v>115</v>
      </c>
      <c r="L8" s="69"/>
    </row>
    <row r="9" spans="2:12" x14ac:dyDescent="0.3">
      <c r="B9" s="7" t="s">
        <v>224</v>
      </c>
      <c r="C9" s="32"/>
      <c r="D9" s="32"/>
      <c r="E9" s="32"/>
      <c r="F9" s="32"/>
      <c r="G9" s="32"/>
      <c r="H9" s="32"/>
      <c r="I9" s="16"/>
      <c r="J9" s="16">
        <v>100</v>
      </c>
      <c r="K9" s="50"/>
      <c r="L9" s="69"/>
    </row>
    <row r="10" spans="2:12" ht="16.5" x14ac:dyDescent="0.35">
      <c r="B10" s="60" t="s">
        <v>10</v>
      </c>
      <c r="C10" s="61">
        <f t="shared" ref="C10:K10" si="0">SUM(C6:C9)</f>
        <v>0</v>
      </c>
      <c r="D10" s="61">
        <f t="shared" si="0"/>
        <v>200</v>
      </c>
      <c r="E10" s="61">
        <f t="shared" si="0"/>
        <v>6350</v>
      </c>
      <c r="F10" s="61">
        <f t="shared" si="0"/>
        <v>1871</v>
      </c>
      <c r="G10" s="61">
        <f t="shared" si="0"/>
        <v>120</v>
      </c>
      <c r="H10" s="61">
        <f t="shared" si="0"/>
        <v>0</v>
      </c>
      <c r="I10" s="61">
        <f t="shared" si="0"/>
        <v>0</v>
      </c>
      <c r="J10" s="61">
        <f t="shared" si="0"/>
        <v>249</v>
      </c>
      <c r="K10" s="61">
        <f t="shared" si="0"/>
        <v>4750</v>
      </c>
      <c r="L10" s="70">
        <v>1590</v>
      </c>
    </row>
    <row r="11" spans="2:12" x14ac:dyDescent="0.3">
      <c r="C11" s="30"/>
      <c r="D11" s="30"/>
      <c r="E11" s="30"/>
      <c r="F11" s="30"/>
      <c r="G11" s="30"/>
      <c r="H11" s="30"/>
      <c r="I11" s="30"/>
      <c r="J11" s="30"/>
      <c r="K11" s="53"/>
    </row>
    <row r="12" spans="2:12" ht="16.5" x14ac:dyDescent="0.35">
      <c r="B12" s="3" t="s">
        <v>225</v>
      </c>
      <c r="C12" s="42"/>
      <c r="D12" s="42"/>
      <c r="E12" s="42"/>
      <c r="F12" s="42"/>
      <c r="G12" s="42"/>
      <c r="H12" s="42"/>
      <c r="I12" s="30"/>
      <c r="J12" s="30"/>
      <c r="K12" s="53"/>
    </row>
    <row r="13" spans="2:12" ht="16.5" x14ac:dyDescent="0.35">
      <c r="B13" s="4" t="s">
        <v>226</v>
      </c>
      <c r="C13" s="3">
        <v>2001</v>
      </c>
      <c r="D13" s="3">
        <v>2002</v>
      </c>
      <c r="E13" s="3">
        <v>2003</v>
      </c>
      <c r="F13" s="3">
        <v>2004</v>
      </c>
      <c r="G13" s="3">
        <v>2005</v>
      </c>
      <c r="H13" s="3">
        <v>2006</v>
      </c>
      <c r="I13" s="3">
        <v>2007</v>
      </c>
      <c r="J13" s="3">
        <v>2008</v>
      </c>
      <c r="K13" s="3">
        <v>2009</v>
      </c>
      <c r="L13" s="44">
        <v>2010</v>
      </c>
    </row>
    <row r="14" spans="2:12" ht="16.5" x14ac:dyDescent="0.35">
      <c r="B14" s="5" t="s">
        <v>2</v>
      </c>
      <c r="C14" s="16" t="s">
        <v>235</v>
      </c>
      <c r="D14" s="16" t="s">
        <v>10</v>
      </c>
      <c r="E14" s="16" t="s">
        <v>235</v>
      </c>
      <c r="F14" s="16" t="s">
        <v>10</v>
      </c>
      <c r="G14" s="16" t="s">
        <v>235</v>
      </c>
      <c r="H14" s="16" t="s">
        <v>10</v>
      </c>
      <c r="I14" s="16" t="s">
        <v>235</v>
      </c>
      <c r="J14" s="16" t="s">
        <v>10</v>
      </c>
      <c r="K14" s="16" t="s">
        <v>235</v>
      </c>
      <c r="L14" s="72" t="s">
        <v>1236</v>
      </c>
    </row>
    <row r="15" spans="2:12" x14ac:dyDescent="0.3">
      <c r="B15" s="6" t="s">
        <v>856</v>
      </c>
      <c r="C15" s="16">
        <v>56436</v>
      </c>
      <c r="D15" s="16">
        <v>60168</v>
      </c>
      <c r="E15" s="16">
        <v>34756</v>
      </c>
      <c r="F15" s="16">
        <v>15620</v>
      </c>
      <c r="G15" s="16">
        <v>14154</v>
      </c>
      <c r="H15" s="16">
        <v>43334</v>
      </c>
      <c r="I15" s="16">
        <v>2900</v>
      </c>
      <c r="J15" s="16">
        <v>36030</v>
      </c>
      <c r="K15" s="50">
        <v>76270</v>
      </c>
      <c r="L15" s="45">
        <v>50740</v>
      </c>
    </row>
    <row r="16" spans="2:12" x14ac:dyDescent="0.3">
      <c r="B16" s="6" t="s">
        <v>857</v>
      </c>
      <c r="C16" s="16">
        <v>37346</v>
      </c>
      <c r="D16" s="16">
        <v>36790</v>
      </c>
      <c r="E16" s="16">
        <v>63524</v>
      </c>
      <c r="F16" s="16">
        <v>53734</v>
      </c>
      <c r="G16" s="16">
        <v>40266</v>
      </c>
      <c r="H16" s="16">
        <v>111662</v>
      </c>
      <c r="I16" s="16">
        <v>1302</v>
      </c>
      <c r="J16" s="16">
        <v>107100</v>
      </c>
      <c r="K16" s="50">
        <v>76256</v>
      </c>
      <c r="L16" s="45">
        <v>55567</v>
      </c>
    </row>
    <row r="17" spans="2:12" x14ac:dyDescent="0.3">
      <c r="B17" s="6" t="s">
        <v>707</v>
      </c>
      <c r="C17" s="16"/>
      <c r="D17" s="16"/>
      <c r="E17" s="16"/>
      <c r="F17" s="16">
        <v>1315</v>
      </c>
      <c r="G17" s="16">
        <v>1913</v>
      </c>
      <c r="H17" s="16"/>
      <c r="I17" s="16"/>
      <c r="J17" s="16"/>
      <c r="K17" s="50">
        <v>500</v>
      </c>
      <c r="L17" s="45">
        <v>4700</v>
      </c>
    </row>
    <row r="18" spans="2:12" x14ac:dyDescent="0.3">
      <c r="B18" s="6" t="s">
        <v>524</v>
      </c>
      <c r="C18" s="16">
        <v>12820</v>
      </c>
      <c r="D18" s="16">
        <v>5200</v>
      </c>
      <c r="E18" s="16">
        <v>4536</v>
      </c>
      <c r="F18" s="16"/>
      <c r="G18" s="16">
        <v>200</v>
      </c>
      <c r="H18" s="16"/>
      <c r="I18" s="16"/>
      <c r="J18" s="16"/>
      <c r="K18" s="50">
        <v>35313</v>
      </c>
      <c r="L18" s="45">
        <v>43952</v>
      </c>
    </row>
    <row r="19" spans="2:12" x14ac:dyDescent="0.3">
      <c r="B19" s="6" t="s">
        <v>858</v>
      </c>
      <c r="C19" s="16">
        <v>111073</v>
      </c>
      <c r="D19" s="16">
        <v>82842</v>
      </c>
      <c r="E19" s="16">
        <v>54879</v>
      </c>
      <c r="F19" s="16">
        <v>37103</v>
      </c>
      <c r="G19" s="16">
        <v>34543</v>
      </c>
      <c r="H19" s="16">
        <v>42460</v>
      </c>
      <c r="I19" s="16">
        <v>13332</v>
      </c>
      <c r="J19" s="16">
        <v>19995</v>
      </c>
      <c r="K19" s="50">
        <v>50842</v>
      </c>
      <c r="L19" s="45">
        <v>52800</v>
      </c>
    </row>
    <row r="20" spans="2:12" x14ac:dyDescent="0.3">
      <c r="B20" s="6" t="s">
        <v>1132</v>
      </c>
      <c r="C20" s="16"/>
      <c r="D20" s="16"/>
      <c r="E20" s="16"/>
      <c r="F20" s="16"/>
      <c r="G20" s="16"/>
      <c r="H20" s="16"/>
      <c r="I20" s="16"/>
      <c r="J20" s="16"/>
      <c r="K20" s="50"/>
      <c r="L20" s="45">
        <v>2500</v>
      </c>
    </row>
    <row r="21" spans="2:12" x14ac:dyDescent="0.3">
      <c r="B21" s="6" t="s">
        <v>525</v>
      </c>
      <c r="C21" s="16">
        <v>1759</v>
      </c>
      <c r="D21" s="16">
        <v>1620</v>
      </c>
      <c r="E21" s="16"/>
      <c r="F21" s="16">
        <v>3601</v>
      </c>
      <c r="G21" s="16">
        <v>10</v>
      </c>
      <c r="H21" s="16">
        <v>10</v>
      </c>
      <c r="I21" s="16"/>
      <c r="J21" s="16"/>
      <c r="K21" s="50">
        <v>4742</v>
      </c>
      <c r="L21" s="69"/>
    </row>
    <row r="22" spans="2:12" x14ac:dyDescent="0.3">
      <c r="B22" s="6" t="s">
        <v>526</v>
      </c>
      <c r="C22" s="16">
        <v>9</v>
      </c>
      <c r="D22" s="16">
        <v>1200</v>
      </c>
      <c r="E22" s="16">
        <v>2000</v>
      </c>
      <c r="F22" s="16">
        <v>700</v>
      </c>
      <c r="G22" s="16">
        <v>20</v>
      </c>
      <c r="H22" s="16"/>
      <c r="I22" s="16"/>
      <c r="J22" s="16"/>
      <c r="K22" s="50">
        <v>10</v>
      </c>
      <c r="L22" s="69"/>
    </row>
    <row r="23" spans="2:12" x14ac:dyDescent="0.3">
      <c r="B23" s="6" t="s">
        <v>227</v>
      </c>
      <c r="C23" s="16">
        <v>5669</v>
      </c>
      <c r="D23" s="16">
        <v>3390</v>
      </c>
      <c r="E23" s="16">
        <v>888</v>
      </c>
      <c r="F23" s="16">
        <v>2121</v>
      </c>
      <c r="G23" s="16">
        <v>12157</v>
      </c>
      <c r="H23" s="16">
        <v>30617</v>
      </c>
      <c r="I23" s="16"/>
      <c r="J23" s="16">
        <v>13803</v>
      </c>
      <c r="K23" s="50">
        <v>26806</v>
      </c>
      <c r="L23" s="45">
        <v>14504</v>
      </c>
    </row>
    <row r="24" spans="2:12" x14ac:dyDescent="0.3">
      <c r="B24" s="6" t="s">
        <v>1235</v>
      </c>
      <c r="C24" s="16"/>
      <c r="D24" s="16"/>
      <c r="E24" s="16"/>
      <c r="F24" s="16"/>
      <c r="G24" s="16"/>
      <c r="H24" s="16"/>
      <c r="I24" s="16"/>
      <c r="J24" s="16"/>
      <c r="K24" s="50"/>
      <c r="L24" s="45">
        <v>4244</v>
      </c>
    </row>
    <row r="25" spans="2:12" x14ac:dyDescent="0.3">
      <c r="B25" s="6" t="s">
        <v>228</v>
      </c>
      <c r="C25" s="16">
        <v>6070</v>
      </c>
      <c r="D25" s="16">
        <v>6301</v>
      </c>
      <c r="E25" s="16">
        <v>1280</v>
      </c>
      <c r="F25" s="16">
        <v>5432</v>
      </c>
      <c r="G25" s="16">
        <v>4442</v>
      </c>
      <c r="H25" s="16">
        <f>760+50+7050</f>
        <v>7860</v>
      </c>
      <c r="I25" s="16">
        <v>5459</v>
      </c>
      <c r="J25" s="16">
        <v>3000</v>
      </c>
      <c r="K25" s="50">
        <v>6678</v>
      </c>
      <c r="L25" s="45">
        <v>10672</v>
      </c>
    </row>
    <row r="26" spans="2:12" x14ac:dyDescent="0.3">
      <c r="B26" s="6" t="s">
        <v>229</v>
      </c>
      <c r="C26" s="16">
        <v>80</v>
      </c>
      <c r="D26" s="16">
        <v>89</v>
      </c>
      <c r="E26" s="16"/>
      <c r="F26" s="16">
        <v>3720</v>
      </c>
      <c r="G26" s="16"/>
      <c r="H26" s="16">
        <f>550+90+3500</f>
        <v>4140</v>
      </c>
      <c r="I26" s="16">
        <v>1280</v>
      </c>
      <c r="J26" s="16">
        <v>2100</v>
      </c>
      <c r="K26" s="50">
        <v>10047</v>
      </c>
      <c r="L26" s="45">
        <v>1678</v>
      </c>
    </row>
    <row r="27" spans="2:12" x14ac:dyDescent="0.3">
      <c r="B27" s="6" t="s">
        <v>527</v>
      </c>
      <c r="C27" s="16">
        <v>36</v>
      </c>
      <c r="D27" s="16"/>
      <c r="E27" s="16">
        <v>50</v>
      </c>
      <c r="F27" s="16"/>
      <c r="G27" s="16"/>
      <c r="H27" s="16">
        <v>15</v>
      </c>
      <c r="I27" s="16"/>
      <c r="J27" s="16"/>
      <c r="K27" s="50">
        <v>623</v>
      </c>
      <c r="L27" s="45">
        <v>12</v>
      </c>
    </row>
    <row r="28" spans="2:12" x14ac:dyDescent="0.3">
      <c r="B28" s="6" t="s">
        <v>9</v>
      </c>
      <c r="C28" s="16">
        <v>500</v>
      </c>
      <c r="D28" s="16"/>
      <c r="E28" s="16">
        <v>400</v>
      </c>
      <c r="F28" s="16"/>
      <c r="G28" s="16"/>
      <c r="H28" s="16"/>
      <c r="I28" s="16"/>
      <c r="J28" s="16"/>
      <c r="K28" s="50">
        <v>61689</v>
      </c>
      <c r="L28" s="69"/>
    </row>
    <row r="29" spans="2:12" ht="16.5" x14ac:dyDescent="0.35">
      <c r="B29" s="5" t="s">
        <v>10</v>
      </c>
      <c r="C29" s="33">
        <f>SUM(C15:C28)</f>
        <v>231798</v>
      </c>
      <c r="D29" s="33">
        <f t="shared" ref="D29:K29" si="1">SUM(D15:D28)</f>
        <v>197600</v>
      </c>
      <c r="E29" s="33">
        <f t="shared" si="1"/>
        <v>162313</v>
      </c>
      <c r="F29" s="33">
        <f t="shared" si="1"/>
        <v>123346</v>
      </c>
      <c r="G29" s="33">
        <f t="shared" si="1"/>
        <v>107705</v>
      </c>
      <c r="H29" s="33">
        <f t="shared" si="1"/>
        <v>240098</v>
      </c>
      <c r="I29" s="33">
        <f t="shared" si="1"/>
        <v>24273</v>
      </c>
      <c r="J29" s="33">
        <f t="shared" si="1"/>
        <v>182028</v>
      </c>
      <c r="K29" s="33">
        <f t="shared" si="1"/>
        <v>349776</v>
      </c>
      <c r="L29" s="70">
        <v>241369</v>
      </c>
    </row>
    <row r="30" spans="2:12" ht="16.5" x14ac:dyDescent="0.35">
      <c r="B30" s="3"/>
      <c r="C30" s="42"/>
      <c r="D30" s="42"/>
      <c r="E30" s="42"/>
      <c r="F30" s="42"/>
      <c r="G30" s="42"/>
      <c r="H30" s="42"/>
      <c r="I30" s="30"/>
      <c r="J30" s="30"/>
      <c r="K30" s="53"/>
    </row>
    <row r="31" spans="2:12" ht="16.5" x14ac:dyDescent="0.35">
      <c r="B31" s="28" t="s">
        <v>230</v>
      </c>
      <c r="C31" s="31"/>
      <c r="D31" s="31"/>
      <c r="E31" s="31"/>
      <c r="F31" s="31"/>
      <c r="G31" s="31"/>
      <c r="H31" s="31"/>
      <c r="I31" s="30"/>
      <c r="J31" s="30"/>
      <c r="K31" s="53"/>
      <c r="L31" s="37">
        <f>+L29+L10</f>
        <v>242959</v>
      </c>
    </row>
    <row r="32" spans="2:12" ht="16.5" x14ac:dyDescent="0.35">
      <c r="B32" s="27" t="s">
        <v>231</v>
      </c>
      <c r="C32" s="3">
        <v>2001</v>
      </c>
      <c r="D32" s="3">
        <v>2002</v>
      </c>
      <c r="E32" s="3">
        <v>2003</v>
      </c>
      <c r="F32" s="3">
        <v>2004</v>
      </c>
      <c r="G32" s="3">
        <v>2005</v>
      </c>
      <c r="H32" s="3">
        <v>2006</v>
      </c>
      <c r="I32" s="3">
        <v>2007</v>
      </c>
      <c r="J32" s="3">
        <v>2008</v>
      </c>
      <c r="K32" s="3">
        <v>2009</v>
      </c>
      <c r="L32" s="44">
        <v>2010</v>
      </c>
    </row>
    <row r="33" spans="2:12" ht="16.5" x14ac:dyDescent="0.35">
      <c r="B33" s="5" t="s">
        <v>2</v>
      </c>
      <c r="C33" s="16" t="s">
        <v>235</v>
      </c>
      <c r="D33" s="16" t="s">
        <v>10</v>
      </c>
      <c r="E33" s="16" t="s">
        <v>235</v>
      </c>
      <c r="F33" s="16" t="s">
        <v>10</v>
      </c>
      <c r="G33" s="16" t="s">
        <v>235</v>
      </c>
      <c r="H33" s="16" t="s">
        <v>10</v>
      </c>
      <c r="I33" s="16" t="s">
        <v>235</v>
      </c>
      <c r="J33" s="16" t="s">
        <v>10</v>
      </c>
      <c r="K33" s="16" t="s">
        <v>235</v>
      </c>
      <c r="L33" s="72" t="s">
        <v>235</v>
      </c>
    </row>
    <row r="34" spans="2:12" x14ac:dyDescent="0.3">
      <c r="B34" s="6" t="s">
        <v>232</v>
      </c>
      <c r="C34" s="16">
        <v>400</v>
      </c>
      <c r="D34" s="16"/>
      <c r="E34" s="16"/>
      <c r="F34" s="16"/>
      <c r="G34" s="16"/>
      <c r="H34" s="16"/>
      <c r="I34" s="16">
        <v>50</v>
      </c>
      <c r="J34" s="16"/>
      <c r="K34" s="50"/>
      <c r="L34" s="69"/>
    </row>
    <row r="35" spans="2:12" x14ac:dyDescent="0.3">
      <c r="B35" s="6" t="s">
        <v>10</v>
      </c>
      <c r="C35" s="16">
        <f>SUM(C34)</f>
        <v>400</v>
      </c>
      <c r="D35" s="16">
        <f t="shared" ref="D35:K35" si="2">SUM(D34)</f>
        <v>0</v>
      </c>
      <c r="E35" s="16">
        <f t="shared" si="2"/>
        <v>0</v>
      </c>
      <c r="F35" s="16">
        <f t="shared" si="2"/>
        <v>0</v>
      </c>
      <c r="G35" s="16">
        <f t="shared" si="2"/>
        <v>0</v>
      </c>
      <c r="H35" s="16">
        <f t="shared" si="2"/>
        <v>0</v>
      </c>
      <c r="I35" s="16">
        <f t="shared" si="2"/>
        <v>50</v>
      </c>
      <c r="J35" s="16">
        <f t="shared" si="2"/>
        <v>0</v>
      </c>
      <c r="K35" s="16">
        <f t="shared" si="2"/>
        <v>0</v>
      </c>
      <c r="L35" s="69">
        <v>0</v>
      </c>
    </row>
    <row r="36" spans="2:12" x14ac:dyDescent="0.3">
      <c r="C36" s="30"/>
      <c r="D36" s="30"/>
      <c r="E36" s="30"/>
      <c r="F36" s="30"/>
      <c r="G36" s="30"/>
      <c r="H36" s="30"/>
      <c r="I36" s="30"/>
      <c r="J36" s="30"/>
      <c r="K36" s="53"/>
    </row>
  </sheetData>
  <phoneticPr fontId="2" type="noConversion"/>
  <pageMargins left="0.35" right="0.17" top="0.43" bottom="1" header="0.17" footer="0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zoomScale="90" workbookViewId="0">
      <selection activeCell="M32" sqref="M32"/>
    </sheetView>
  </sheetViews>
  <sheetFormatPr baseColWidth="10" defaultRowHeight="12.75" x14ac:dyDescent="0.2"/>
  <cols>
    <col min="1" max="1" width="5.5703125" customWidth="1"/>
    <col min="2" max="2" width="21.28515625" style="10" customWidth="1"/>
    <col min="3" max="8" width="11.7109375" style="10" customWidth="1"/>
    <col min="9" max="11" width="11.7109375" customWidth="1"/>
  </cols>
  <sheetData>
    <row r="2" spans="2:12" ht="16.5" x14ac:dyDescent="0.35">
      <c r="B2" s="3" t="s">
        <v>128</v>
      </c>
      <c r="C2" s="3"/>
      <c r="D2" s="3"/>
      <c r="E2" s="3"/>
      <c r="F2" s="3"/>
      <c r="G2" s="3"/>
      <c r="H2" s="3"/>
    </row>
    <row r="3" spans="2:12" ht="16.5" x14ac:dyDescent="0.35">
      <c r="B3" s="4" t="s">
        <v>129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10</v>
      </c>
    </row>
    <row r="5" spans="2:12" ht="15" x14ac:dyDescent="0.3">
      <c r="B5" s="6" t="s">
        <v>985</v>
      </c>
      <c r="C5" s="6"/>
      <c r="D5" s="6"/>
      <c r="E5" s="6">
        <v>513</v>
      </c>
      <c r="F5" s="6">
        <v>71</v>
      </c>
      <c r="G5" s="6">
        <v>16</v>
      </c>
      <c r="H5" s="6"/>
      <c r="I5" s="6"/>
      <c r="J5" s="6"/>
      <c r="K5" s="6"/>
      <c r="L5" s="69"/>
    </row>
    <row r="6" spans="2:12" ht="15" x14ac:dyDescent="0.3">
      <c r="B6" s="6" t="s">
        <v>130</v>
      </c>
      <c r="C6" s="16">
        <f>6850+12095</f>
        <v>18945</v>
      </c>
      <c r="D6" s="16">
        <v>18107</v>
      </c>
      <c r="E6" s="16">
        <v>30297</v>
      </c>
      <c r="F6" s="16">
        <v>11987</v>
      </c>
      <c r="G6" s="16"/>
      <c r="H6" s="16">
        <f>9000+19449+300</f>
        <v>28749</v>
      </c>
      <c r="I6" s="16">
        <v>3897</v>
      </c>
      <c r="J6" s="16">
        <v>8830</v>
      </c>
      <c r="K6" s="50">
        <f>9266+17699+5300</f>
        <v>32265</v>
      </c>
      <c r="L6" s="95">
        <v>25942</v>
      </c>
    </row>
    <row r="7" spans="2:12" ht="15" x14ac:dyDescent="0.3">
      <c r="B7" s="6" t="s">
        <v>737</v>
      </c>
      <c r="C7" s="16">
        <f>28780+19285</f>
        <v>48065</v>
      </c>
      <c r="D7" s="16">
        <v>29396</v>
      </c>
      <c r="E7" s="16">
        <v>24821</v>
      </c>
      <c r="F7" s="16">
        <v>27321</v>
      </c>
      <c r="G7" s="16"/>
      <c r="H7" s="16">
        <f>550+30982</f>
        <v>31532</v>
      </c>
      <c r="I7" s="16"/>
      <c r="J7" s="16">
        <v>13450</v>
      </c>
      <c r="K7" s="50">
        <f>9985+1908</f>
        <v>11893</v>
      </c>
      <c r="L7" s="45">
        <v>5176</v>
      </c>
    </row>
    <row r="8" spans="2:12" ht="15" x14ac:dyDescent="0.3">
      <c r="B8" s="6" t="s">
        <v>1135</v>
      </c>
      <c r="C8" s="16"/>
      <c r="D8" s="16"/>
      <c r="E8" s="16"/>
      <c r="F8" s="16"/>
      <c r="G8" s="16"/>
      <c r="H8" s="16"/>
      <c r="I8" s="16"/>
      <c r="J8" s="16"/>
      <c r="K8" s="50"/>
      <c r="L8" s="45">
        <v>2100</v>
      </c>
    </row>
    <row r="9" spans="2:12" ht="15" x14ac:dyDescent="0.3">
      <c r="B9" s="6" t="s">
        <v>455</v>
      </c>
      <c r="C9" s="16">
        <v>5819</v>
      </c>
      <c r="D9" s="16">
        <v>2000</v>
      </c>
      <c r="E9" s="16">
        <v>1000</v>
      </c>
      <c r="F9" s="16">
        <v>2200</v>
      </c>
      <c r="G9" s="16"/>
      <c r="H9" s="16"/>
      <c r="I9" s="16">
        <v>31</v>
      </c>
      <c r="J9" s="16">
        <v>6</v>
      </c>
      <c r="K9" s="50"/>
      <c r="L9" s="69"/>
    </row>
    <row r="10" spans="2:12" ht="15" x14ac:dyDescent="0.3">
      <c r="B10" s="6" t="s">
        <v>1139</v>
      </c>
      <c r="C10" s="16"/>
      <c r="D10" s="16"/>
      <c r="E10" s="16"/>
      <c r="F10" s="16"/>
      <c r="G10" s="16"/>
      <c r="H10" s="16"/>
      <c r="I10" s="16"/>
      <c r="J10" s="16"/>
      <c r="K10" s="50"/>
      <c r="L10" s="45">
        <v>200</v>
      </c>
    </row>
    <row r="11" spans="2:12" ht="15" x14ac:dyDescent="0.3">
      <c r="B11" s="6" t="s">
        <v>1138</v>
      </c>
      <c r="C11" s="16"/>
      <c r="D11" s="16"/>
      <c r="E11" s="16"/>
      <c r="F11" s="16"/>
      <c r="G11" s="16"/>
      <c r="H11" s="16"/>
      <c r="I11" s="16"/>
      <c r="J11" s="16"/>
      <c r="K11" s="50"/>
      <c r="L11" s="45">
        <v>20000</v>
      </c>
    </row>
    <row r="12" spans="2:12" ht="15" x14ac:dyDescent="0.3">
      <c r="B12" s="6" t="s">
        <v>581</v>
      </c>
      <c r="C12" s="16"/>
      <c r="D12" s="16"/>
      <c r="E12" s="16"/>
      <c r="F12" s="16">
        <v>4172</v>
      </c>
      <c r="G12" s="16">
        <v>3248</v>
      </c>
      <c r="H12" s="16"/>
      <c r="I12" s="16"/>
      <c r="J12" s="16"/>
      <c r="K12" s="50"/>
      <c r="L12" s="95">
        <v>1274</v>
      </c>
    </row>
    <row r="13" spans="2:12" ht="15" x14ac:dyDescent="0.3">
      <c r="B13" s="6" t="s">
        <v>456</v>
      </c>
      <c r="C13" s="16">
        <v>99</v>
      </c>
      <c r="D13" s="16"/>
      <c r="E13" s="16"/>
      <c r="F13" s="16"/>
      <c r="G13" s="16">
        <v>105</v>
      </c>
      <c r="H13" s="16"/>
      <c r="I13" s="16"/>
      <c r="J13" s="16"/>
      <c r="K13" s="50"/>
      <c r="L13" s="69"/>
    </row>
    <row r="14" spans="2:12" ht="15" x14ac:dyDescent="0.3">
      <c r="B14" s="6" t="s">
        <v>240</v>
      </c>
      <c r="C14" s="16">
        <v>1500</v>
      </c>
      <c r="D14" s="16">
        <v>12000</v>
      </c>
      <c r="E14" s="16">
        <v>3510</v>
      </c>
      <c r="F14" s="16">
        <v>7</v>
      </c>
      <c r="G14" s="16">
        <v>200</v>
      </c>
      <c r="H14" s="16">
        <v>200</v>
      </c>
      <c r="I14" s="16">
        <v>196</v>
      </c>
      <c r="J14" s="16">
        <v>100</v>
      </c>
      <c r="K14" s="50">
        <v>444</v>
      </c>
      <c r="L14" s="32">
        <v>142</v>
      </c>
    </row>
    <row r="15" spans="2:12" ht="15" x14ac:dyDescent="0.3">
      <c r="B15" s="6" t="s">
        <v>242</v>
      </c>
      <c r="C15" s="16"/>
      <c r="D15" s="16"/>
      <c r="E15" s="16"/>
      <c r="F15" s="16"/>
      <c r="G15" s="16"/>
      <c r="H15" s="16"/>
      <c r="I15" s="16">
        <v>55</v>
      </c>
      <c r="J15" s="16"/>
      <c r="K15" s="50"/>
      <c r="L15" s="69"/>
    </row>
    <row r="16" spans="2:12" ht="15" x14ac:dyDescent="0.3">
      <c r="B16" s="6" t="s">
        <v>243</v>
      </c>
      <c r="C16" s="16"/>
      <c r="D16" s="16"/>
      <c r="E16" s="16">
        <v>130</v>
      </c>
      <c r="F16" s="16">
        <v>525</v>
      </c>
      <c r="G16" s="16">
        <v>3447</v>
      </c>
      <c r="H16" s="16">
        <v>2602</v>
      </c>
      <c r="I16" s="16">
        <v>35</v>
      </c>
      <c r="J16" s="16">
        <v>500</v>
      </c>
      <c r="K16" s="50">
        <v>360</v>
      </c>
      <c r="L16" s="69"/>
    </row>
    <row r="17" spans="2:12" ht="15" x14ac:dyDescent="0.3">
      <c r="B17" s="6" t="s">
        <v>1030</v>
      </c>
      <c r="C17" s="16"/>
      <c r="D17" s="16"/>
      <c r="E17" s="16"/>
      <c r="F17" s="16">
        <v>8750</v>
      </c>
      <c r="G17" s="16">
        <v>10</v>
      </c>
      <c r="H17" s="16"/>
      <c r="I17" s="16"/>
      <c r="J17" s="16"/>
      <c r="K17" s="50"/>
      <c r="L17" s="69"/>
    </row>
    <row r="18" spans="2:12" ht="15" x14ac:dyDescent="0.3">
      <c r="B18" s="6" t="s">
        <v>241</v>
      </c>
      <c r="C18" s="16">
        <v>9701</v>
      </c>
      <c r="D18" s="16">
        <v>2000</v>
      </c>
      <c r="E18" s="16">
        <v>11060</v>
      </c>
      <c r="F18" s="16"/>
      <c r="G18" s="16">
        <v>4000</v>
      </c>
      <c r="H18" s="16">
        <v>4800</v>
      </c>
      <c r="I18" s="16">
        <v>2001</v>
      </c>
      <c r="J18" s="16">
        <v>10040</v>
      </c>
      <c r="K18" s="50">
        <v>280</v>
      </c>
      <c r="L18" s="95">
        <v>6300</v>
      </c>
    </row>
    <row r="19" spans="2:12" ht="15" x14ac:dyDescent="0.3">
      <c r="B19" s="6" t="s">
        <v>457</v>
      </c>
      <c r="C19" s="16">
        <v>86</v>
      </c>
      <c r="D19" s="16">
        <v>80</v>
      </c>
      <c r="E19" s="16"/>
      <c r="F19" s="16">
        <v>1</v>
      </c>
      <c r="G19" s="16"/>
      <c r="H19" s="16"/>
      <c r="I19" s="16"/>
      <c r="J19" s="16"/>
      <c r="K19" s="50"/>
      <c r="L19" s="69"/>
    </row>
    <row r="20" spans="2:12" ht="15" x14ac:dyDescent="0.3">
      <c r="B20" s="6" t="s">
        <v>1136</v>
      </c>
      <c r="C20" s="16"/>
      <c r="D20" s="16"/>
      <c r="E20" s="16"/>
      <c r="F20" s="16"/>
      <c r="G20" s="16"/>
      <c r="H20" s="16"/>
      <c r="I20" s="16"/>
      <c r="J20" s="16"/>
      <c r="K20" s="50"/>
      <c r="L20" s="45">
        <v>4349</v>
      </c>
    </row>
    <row r="21" spans="2:12" ht="15" x14ac:dyDescent="0.3">
      <c r="B21" s="6" t="s">
        <v>131</v>
      </c>
      <c r="C21" s="16"/>
      <c r="D21" s="16"/>
      <c r="E21" s="16">
        <v>5831</v>
      </c>
      <c r="F21" s="16">
        <v>2939</v>
      </c>
      <c r="G21" s="16">
        <v>2563</v>
      </c>
      <c r="H21" s="16">
        <v>804</v>
      </c>
      <c r="I21" s="16"/>
      <c r="J21" s="16">
        <v>804</v>
      </c>
      <c r="K21" s="50"/>
      <c r="L21" s="69"/>
    </row>
    <row r="22" spans="2:12" ht="15" x14ac:dyDescent="0.3">
      <c r="B22" s="6" t="s">
        <v>132</v>
      </c>
      <c r="C22" s="16"/>
      <c r="D22" s="16"/>
      <c r="E22" s="16">
        <v>240</v>
      </c>
      <c r="F22" s="16">
        <v>223</v>
      </c>
      <c r="G22" s="16"/>
      <c r="H22" s="16"/>
      <c r="I22" s="16"/>
      <c r="J22" s="16">
        <v>800</v>
      </c>
      <c r="K22" s="50"/>
      <c r="L22" s="45">
        <v>20750</v>
      </c>
    </row>
    <row r="23" spans="2:12" ht="15" x14ac:dyDescent="0.3">
      <c r="B23" s="6" t="s">
        <v>133</v>
      </c>
      <c r="C23" s="16"/>
      <c r="D23" s="16"/>
      <c r="E23" s="16"/>
      <c r="F23" s="16"/>
      <c r="G23" s="16"/>
      <c r="H23" s="16">
        <v>1231</v>
      </c>
      <c r="I23" s="16"/>
      <c r="J23" s="16">
        <v>1231</v>
      </c>
      <c r="K23" s="50"/>
      <c r="L23" s="69">
        <v>55</v>
      </c>
    </row>
    <row r="24" spans="2:12" ht="15" x14ac:dyDescent="0.3">
      <c r="B24" s="6" t="s">
        <v>134</v>
      </c>
      <c r="C24" s="16"/>
      <c r="D24" s="16"/>
      <c r="E24" s="16">
        <v>9599</v>
      </c>
      <c r="F24" s="16">
        <v>8622</v>
      </c>
      <c r="G24" s="16">
        <v>12415</v>
      </c>
      <c r="H24" s="16">
        <v>15192</v>
      </c>
      <c r="I24" s="16"/>
      <c r="J24" s="16">
        <v>18992</v>
      </c>
      <c r="K24" s="50">
        <v>9000</v>
      </c>
      <c r="L24" s="45">
        <v>33606</v>
      </c>
    </row>
    <row r="25" spans="2:12" ht="15" x14ac:dyDescent="0.3">
      <c r="B25" s="6" t="s">
        <v>135</v>
      </c>
      <c r="C25" s="16">
        <v>2999</v>
      </c>
      <c r="D25" s="16">
        <v>1960</v>
      </c>
      <c r="E25" s="16">
        <v>928</v>
      </c>
      <c r="F25" s="16">
        <v>812</v>
      </c>
      <c r="G25" s="16">
        <v>848</v>
      </c>
      <c r="H25" s="16"/>
      <c r="I25" s="16"/>
      <c r="J25" s="16">
        <v>23900</v>
      </c>
      <c r="K25" s="50"/>
      <c r="L25" s="69">
        <v>43</v>
      </c>
    </row>
    <row r="26" spans="2:12" ht="15" x14ac:dyDescent="0.3">
      <c r="B26" s="6" t="s">
        <v>1137</v>
      </c>
      <c r="C26" s="16"/>
      <c r="D26" s="16"/>
      <c r="E26" s="16"/>
      <c r="F26" s="16"/>
      <c r="G26" s="16"/>
      <c r="H26" s="16"/>
      <c r="I26" s="16"/>
      <c r="J26" s="16"/>
      <c r="K26" s="50"/>
      <c r="L26" s="45">
        <v>7278</v>
      </c>
    </row>
    <row r="27" spans="2:12" ht="15" x14ac:dyDescent="0.3">
      <c r="B27" s="6" t="s">
        <v>136</v>
      </c>
      <c r="C27" s="16"/>
      <c r="D27" s="16"/>
      <c r="E27" s="16">
        <v>806</v>
      </c>
      <c r="F27" s="16"/>
      <c r="G27" s="16">
        <v>38</v>
      </c>
      <c r="H27" s="16">
        <v>50</v>
      </c>
      <c r="I27" s="16"/>
      <c r="J27" s="16">
        <v>50</v>
      </c>
      <c r="K27" s="50"/>
      <c r="L27" s="69"/>
    </row>
    <row r="28" spans="2:12" ht="15" x14ac:dyDescent="0.3">
      <c r="B28" s="6" t="s">
        <v>1031</v>
      </c>
      <c r="C28" s="16"/>
      <c r="D28" s="16"/>
      <c r="E28" s="16"/>
      <c r="F28" s="16">
        <v>250</v>
      </c>
      <c r="G28" s="16">
        <v>13829</v>
      </c>
      <c r="H28" s="16">
        <f>44947+110000</f>
        <v>154947</v>
      </c>
      <c r="I28" s="16"/>
      <c r="J28" s="16">
        <f>88447+34859</f>
        <v>123306</v>
      </c>
      <c r="K28" s="50">
        <f>57592+71145</f>
        <v>128737</v>
      </c>
      <c r="L28" s="95">
        <v>188229</v>
      </c>
    </row>
    <row r="29" spans="2:12" ht="15" x14ac:dyDescent="0.3">
      <c r="B29" s="6" t="s">
        <v>9</v>
      </c>
      <c r="C29" s="16">
        <v>300</v>
      </c>
      <c r="D29" s="16"/>
      <c r="E29" s="16"/>
      <c r="F29" s="16"/>
      <c r="G29" s="16"/>
      <c r="H29" s="16">
        <v>345</v>
      </c>
      <c r="I29" s="16"/>
      <c r="J29" s="16">
        <v>398</v>
      </c>
      <c r="K29" s="50">
        <v>67658</v>
      </c>
      <c r="L29" s="69"/>
    </row>
    <row r="30" spans="2:12" ht="16.5" x14ac:dyDescent="0.35">
      <c r="B30" s="5" t="s">
        <v>10</v>
      </c>
      <c r="C30" s="33">
        <f>SUM(C6:C29)</f>
        <v>87514</v>
      </c>
      <c r="D30" s="33">
        <f>SUM(D5:D29)</f>
        <v>65543</v>
      </c>
      <c r="E30" s="33">
        <f>SUM(E5:E29)</f>
        <v>88735</v>
      </c>
      <c r="F30" s="33">
        <f t="shared" ref="F30:K30" si="0">SUM(F5:F29)</f>
        <v>67880</v>
      </c>
      <c r="G30" s="33">
        <f t="shared" si="0"/>
        <v>40719</v>
      </c>
      <c r="H30" s="33">
        <f t="shared" si="0"/>
        <v>240452</v>
      </c>
      <c r="I30" s="33">
        <f t="shared" si="0"/>
        <v>6215</v>
      </c>
      <c r="J30" s="33">
        <f t="shared" si="0"/>
        <v>202407</v>
      </c>
      <c r="K30" s="33">
        <f t="shared" si="0"/>
        <v>250637</v>
      </c>
      <c r="L30" s="70">
        <v>315444</v>
      </c>
    </row>
    <row r="31" spans="2:12" ht="15" x14ac:dyDescent="0.3">
      <c r="B31" s="20"/>
      <c r="C31" s="20"/>
      <c r="D31" s="20"/>
      <c r="E31" s="20"/>
      <c r="F31" s="20"/>
      <c r="G31" s="20"/>
      <c r="H31" s="20"/>
    </row>
    <row r="32" spans="2:12" ht="15" x14ac:dyDescent="0.3">
      <c r="B32" s="20"/>
      <c r="C32" s="20"/>
      <c r="D32" s="20"/>
      <c r="E32" s="20"/>
      <c r="F32" s="20"/>
      <c r="G32" s="20"/>
      <c r="H32" s="20"/>
    </row>
    <row r="33" spans="2:8" ht="15" x14ac:dyDescent="0.3">
      <c r="B33" s="20"/>
      <c r="C33" s="20"/>
      <c r="D33" s="20"/>
      <c r="E33" s="20"/>
      <c r="F33" s="20"/>
      <c r="G33" s="20"/>
      <c r="H33" s="20"/>
    </row>
  </sheetData>
  <phoneticPr fontId="2" type="noConversion"/>
  <pageMargins left="0.64" right="0.31" top="0.7" bottom="1" header="0" footer="0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zoomScale="90" workbookViewId="0">
      <selection activeCell="L11" sqref="L11"/>
    </sheetView>
  </sheetViews>
  <sheetFormatPr baseColWidth="10" defaultRowHeight="12.75" x14ac:dyDescent="0.2"/>
  <cols>
    <col min="1" max="1" width="6.28515625" customWidth="1"/>
    <col min="2" max="2" width="21.7109375" customWidth="1"/>
    <col min="3" max="10" width="12.7109375" customWidth="1"/>
  </cols>
  <sheetData>
    <row r="2" spans="2:12" ht="18" x14ac:dyDescent="0.35">
      <c r="B2" s="28" t="s">
        <v>528</v>
      </c>
      <c r="C2" s="39"/>
      <c r="D2" s="39"/>
      <c r="E2" s="39"/>
      <c r="F2" s="39"/>
      <c r="G2" s="39"/>
      <c r="H2" s="39"/>
      <c r="I2" s="39"/>
    </row>
    <row r="3" spans="2:12" ht="18" x14ac:dyDescent="0.35">
      <c r="B3" s="27" t="s">
        <v>529</v>
      </c>
      <c r="C3" s="40">
        <v>2001</v>
      </c>
      <c r="D3" s="40">
        <v>2002</v>
      </c>
      <c r="E3" s="40">
        <v>2003</v>
      </c>
      <c r="F3" s="40">
        <v>2004</v>
      </c>
      <c r="G3" s="40">
        <v>2005</v>
      </c>
      <c r="H3" s="40">
        <v>2006</v>
      </c>
      <c r="I3" s="40">
        <v>2007</v>
      </c>
      <c r="J3" s="40">
        <v>2008</v>
      </c>
      <c r="K3" s="40">
        <v>2009</v>
      </c>
      <c r="L3" s="40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10</v>
      </c>
    </row>
    <row r="5" spans="2:12" ht="16.5" x14ac:dyDescent="0.35">
      <c r="B5" s="6" t="s">
        <v>530</v>
      </c>
      <c r="C5" s="16">
        <v>4500</v>
      </c>
      <c r="D5" s="16">
        <v>1500</v>
      </c>
      <c r="E5" s="16">
        <v>5820</v>
      </c>
      <c r="F5" s="16">
        <v>908</v>
      </c>
      <c r="G5" s="16">
        <v>4560</v>
      </c>
      <c r="H5" s="16"/>
      <c r="I5" s="16"/>
      <c r="J5" s="33"/>
      <c r="K5" s="16">
        <v>3010</v>
      </c>
      <c r="L5" s="45">
        <v>3070</v>
      </c>
    </row>
    <row r="6" spans="2:12" ht="16.5" x14ac:dyDescent="0.35">
      <c r="B6" s="6" t="s">
        <v>531</v>
      </c>
      <c r="C6" s="16">
        <v>1000</v>
      </c>
      <c r="D6" s="16"/>
      <c r="E6" s="16"/>
      <c r="F6" s="16"/>
      <c r="G6" s="16"/>
      <c r="H6" s="16"/>
      <c r="I6" s="16"/>
      <c r="J6" s="33"/>
      <c r="K6" s="16"/>
      <c r="L6" s="69"/>
    </row>
    <row r="7" spans="2:12" ht="16.5" x14ac:dyDescent="0.35">
      <c r="B7" s="6" t="s">
        <v>532</v>
      </c>
      <c r="C7" s="16">
        <v>2500</v>
      </c>
      <c r="D7" s="16"/>
      <c r="E7" s="16"/>
      <c r="F7" s="16"/>
      <c r="G7" s="16"/>
      <c r="H7" s="16"/>
      <c r="I7" s="16"/>
      <c r="J7" s="33"/>
      <c r="K7" s="16"/>
      <c r="L7" s="69"/>
    </row>
    <row r="8" spans="2:12" ht="16.5" x14ac:dyDescent="0.35">
      <c r="B8" s="6" t="s">
        <v>533</v>
      </c>
      <c r="C8" s="16">
        <v>3500</v>
      </c>
      <c r="D8" s="16"/>
      <c r="E8" s="16"/>
      <c r="F8" s="16"/>
      <c r="G8" s="16"/>
      <c r="H8" s="16"/>
      <c r="I8" s="16"/>
      <c r="J8" s="33"/>
      <c r="K8" s="16"/>
      <c r="L8" s="69"/>
    </row>
    <row r="9" spans="2:12" ht="16.5" x14ac:dyDescent="0.35">
      <c r="B9" s="6" t="s">
        <v>534</v>
      </c>
      <c r="C9" s="16">
        <v>500</v>
      </c>
      <c r="D9" s="16"/>
      <c r="E9" s="16"/>
      <c r="F9" s="16"/>
      <c r="G9" s="16"/>
      <c r="H9" s="16"/>
      <c r="I9" s="16"/>
      <c r="J9" s="33"/>
      <c r="K9" s="16"/>
      <c r="L9" s="69"/>
    </row>
    <row r="10" spans="2:12" ht="16.5" x14ac:dyDescent="0.35">
      <c r="B10" s="6" t="s">
        <v>535</v>
      </c>
      <c r="C10" s="16">
        <v>1500</v>
      </c>
      <c r="D10" s="16"/>
      <c r="E10" s="16"/>
      <c r="F10" s="16"/>
      <c r="G10" s="16"/>
      <c r="H10" s="16"/>
      <c r="I10" s="16"/>
      <c r="J10" s="33"/>
      <c r="K10" s="16"/>
      <c r="L10" s="69"/>
    </row>
    <row r="11" spans="2:12" ht="16.5" x14ac:dyDescent="0.35">
      <c r="B11" s="60" t="s">
        <v>10</v>
      </c>
      <c r="C11" s="33">
        <f>SUM(C5:C10)</f>
        <v>13500</v>
      </c>
      <c r="D11" s="33">
        <f t="shared" ref="D11:K11" si="0">SUM(D5:D10)</f>
        <v>1500</v>
      </c>
      <c r="E11" s="33">
        <f t="shared" si="0"/>
        <v>5820</v>
      </c>
      <c r="F11" s="33">
        <f t="shared" si="0"/>
        <v>908</v>
      </c>
      <c r="G11" s="33">
        <f t="shared" si="0"/>
        <v>4560</v>
      </c>
      <c r="H11" s="33"/>
      <c r="I11" s="33"/>
      <c r="J11" s="33"/>
      <c r="K11" s="33">
        <f t="shared" si="0"/>
        <v>3010</v>
      </c>
      <c r="L11" s="70">
        <v>3070</v>
      </c>
    </row>
  </sheetData>
  <phoneticPr fontId="0" type="noConversion"/>
  <pageMargins left="0.31" right="0.2" top="1" bottom="1" header="0" footer="0"/>
  <pageSetup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3"/>
  <sheetViews>
    <sheetView topLeftCell="A109" zoomScale="90" workbookViewId="0">
      <selection activeCell="X8" sqref="X8"/>
    </sheetView>
  </sheetViews>
  <sheetFormatPr baseColWidth="10" defaultRowHeight="15" x14ac:dyDescent="0.3"/>
  <cols>
    <col min="1" max="1" width="4.42578125" customWidth="1"/>
    <col min="2" max="2" width="37.85546875" style="8" customWidth="1"/>
    <col min="3" max="3" width="10.7109375" style="8" bestFit="1" customWidth="1"/>
    <col min="4" max="4" width="9.140625" style="8" customWidth="1"/>
    <col min="5" max="5" width="9" style="8" customWidth="1"/>
    <col min="6" max="6" width="8.85546875" style="8" customWidth="1"/>
    <col min="7" max="8" width="10.7109375" style="8" bestFit="1" customWidth="1"/>
    <col min="9" max="9" width="10.7109375" style="22" bestFit="1" customWidth="1"/>
    <col min="10" max="10" width="9.85546875" style="22" customWidth="1"/>
    <col min="11" max="11" width="11.7109375" customWidth="1"/>
  </cols>
  <sheetData>
    <row r="2" spans="2:12" ht="16.5" x14ac:dyDescent="0.35">
      <c r="B2" s="3" t="s">
        <v>244</v>
      </c>
      <c r="C2" s="3"/>
      <c r="D2" s="3"/>
      <c r="E2" s="3"/>
      <c r="F2" s="3"/>
      <c r="G2" s="3"/>
      <c r="H2" s="3"/>
    </row>
    <row r="3" spans="2:12" ht="16.5" x14ac:dyDescent="0.35">
      <c r="B3" s="4" t="s">
        <v>245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ht="16.5" x14ac:dyDescent="0.35">
      <c r="B5" s="6" t="s">
        <v>536</v>
      </c>
      <c r="C5" s="16">
        <v>13</v>
      </c>
      <c r="D5" s="33"/>
      <c r="E5" s="33"/>
      <c r="F5" s="33"/>
      <c r="G5" s="33"/>
      <c r="H5" s="33"/>
      <c r="I5" s="16"/>
      <c r="J5" s="16"/>
      <c r="K5" s="16"/>
      <c r="L5" s="69">
        <v>18</v>
      </c>
    </row>
    <row r="6" spans="2:12" ht="16.5" x14ac:dyDescent="0.35">
      <c r="B6" s="6" t="s">
        <v>1157</v>
      </c>
      <c r="C6" s="16"/>
      <c r="D6" s="33"/>
      <c r="E6" s="33"/>
      <c r="F6" s="33"/>
      <c r="G6" s="33"/>
      <c r="H6" s="33"/>
      <c r="I6" s="16"/>
      <c r="J6" s="16"/>
      <c r="K6" s="16"/>
      <c r="L6" s="45">
        <v>171645</v>
      </c>
    </row>
    <row r="7" spans="2:12" x14ac:dyDescent="0.3">
      <c r="B7" s="6" t="s">
        <v>708</v>
      </c>
      <c r="C7" s="16"/>
      <c r="D7" s="16"/>
      <c r="E7" s="16"/>
      <c r="F7" s="16"/>
      <c r="G7" s="16"/>
      <c r="H7" s="16"/>
      <c r="I7" s="16"/>
      <c r="J7" s="16"/>
      <c r="K7" s="16">
        <v>7</v>
      </c>
      <c r="L7" s="69"/>
    </row>
    <row r="8" spans="2:12" x14ac:dyDescent="0.3">
      <c r="B8" s="6" t="s">
        <v>1158</v>
      </c>
      <c r="C8" s="16"/>
      <c r="D8" s="16"/>
      <c r="E8" s="16"/>
      <c r="F8" s="16"/>
      <c r="G8" s="16"/>
      <c r="H8" s="16"/>
      <c r="I8" s="16"/>
      <c r="J8" s="16"/>
      <c r="K8" s="16"/>
      <c r="L8" s="45">
        <v>164679</v>
      </c>
    </row>
    <row r="9" spans="2:12" x14ac:dyDescent="0.3">
      <c r="B9" s="6" t="s">
        <v>743</v>
      </c>
      <c r="C9" s="16">
        <v>23570</v>
      </c>
      <c r="D9" s="16">
        <v>600</v>
      </c>
      <c r="E9" s="16">
        <v>21869</v>
      </c>
      <c r="F9" s="16">
        <v>65866</v>
      </c>
      <c r="G9" s="16">
        <v>8768</v>
      </c>
      <c r="H9" s="16">
        <v>4055</v>
      </c>
      <c r="I9" s="16">
        <v>59438</v>
      </c>
      <c r="J9" s="16">
        <v>10120</v>
      </c>
      <c r="K9" s="16">
        <v>185823</v>
      </c>
      <c r="L9" s="45">
        <v>28360</v>
      </c>
    </row>
    <row r="10" spans="2:12" x14ac:dyDescent="0.3">
      <c r="B10" s="6" t="s">
        <v>1140</v>
      </c>
      <c r="C10" s="16"/>
      <c r="D10" s="16"/>
      <c r="E10" s="16"/>
      <c r="F10" s="16"/>
      <c r="G10" s="16"/>
      <c r="H10" s="16"/>
      <c r="I10" s="16"/>
      <c r="J10" s="16"/>
      <c r="K10" s="16"/>
      <c r="L10" s="45">
        <v>148484</v>
      </c>
    </row>
    <row r="11" spans="2:12" x14ac:dyDescent="0.3">
      <c r="B11" s="6" t="s">
        <v>1141</v>
      </c>
      <c r="C11" s="16"/>
      <c r="D11" s="16"/>
      <c r="E11" s="16"/>
      <c r="F11" s="16"/>
      <c r="G11" s="16"/>
      <c r="H11" s="16"/>
      <c r="I11" s="16"/>
      <c r="J11" s="16"/>
      <c r="K11" s="16"/>
      <c r="L11" s="45">
        <v>200</v>
      </c>
    </row>
    <row r="12" spans="2:12" x14ac:dyDescent="0.3">
      <c r="B12" s="6" t="s">
        <v>944</v>
      </c>
      <c r="C12" s="16">
        <v>37830</v>
      </c>
      <c r="D12" s="16"/>
      <c r="E12" s="16"/>
      <c r="F12" s="16">
        <v>4018</v>
      </c>
      <c r="G12" s="16">
        <v>1000</v>
      </c>
      <c r="H12" s="16"/>
      <c r="I12" s="16">
        <v>4400</v>
      </c>
      <c r="J12" s="16">
        <v>300</v>
      </c>
      <c r="K12" s="16">
        <v>139995</v>
      </c>
      <c r="L12" s="69"/>
    </row>
    <row r="13" spans="2:12" x14ac:dyDescent="0.3">
      <c r="B13" s="6" t="s">
        <v>537</v>
      </c>
      <c r="C13" s="16">
        <v>24</v>
      </c>
      <c r="D13" s="16"/>
      <c r="E13" s="16"/>
      <c r="F13" s="16"/>
      <c r="G13" s="16"/>
      <c r="H13" s="16"/>
      <c r="I13" s="16"/>
      <c r="J13" s="16"/>
      <c r="K13" s="16"/>
      <c r="L13" s="45">
        <v>86</v>
      </c>
    </row>
    <row r="14" spans="2:12" x14ac:dyDescent="0.3">
      <c r="B14" s="6" t="s">
        <v>540</v>
      </c>
      <c r="C14" s="16">
        <v>35</v>
      </c>
      <c r="D14" s="16"/>
      <c r="E14" s="16"/>
      <c r="F14" s="16"/>
      <c r="G14" s="16"/>
      <c r="H14" s="16"/>
      <c r="I14" s="16"/>
      <c r="J14" s="16"/>
      <c r="K14" s="16"/>
      <c r="L14" s="69"/>
    </row>
    <row r="15" spans="2:12" x14ac:dyDescent="0.3">
      <c r="B15" s="6" t="s">
        <v>400</v>
      </c>
      <c r="C15" s="16"/>
      <c r="D15" s="16"/>
      <c r="E15" s="16"/>
      <c r="F15" s="16"/>
      <c r="G15" s="16"/>
      <c r="H15" s="16"/>
      <c r="I15" s="16"/>
      <c r="J15" s="16"/>
      <c r="K15" s="16"/>
      <c r="L15" s="69">
        <v>21</v>
      </c>
    </row>
    <row r="16" spans="2:12" x14ac:dyDescent="0.3">
      <c r="B16" s="7" t="s">
        <v>934</v>
      </c>
      <c r="C16" s="16">
        <v>73781</v>
      </c>
      <c r="D16" s="16">
        <v>1800</v>
      </c>
      <c r="E16" s="16">
        <v>13188</v>
      </c>
      <c r="F16" s="16">
        <v>50479</v>
      </c>
      <c r="G16" s="16">
        <v>147084</v>
      </c>
      <c r="H16" s="16">
        <v>105741</v>
      </c>
      <c r="I16" s="16">
        <v>95506</v>
      </c>
      <c r="J16" s="16">
        <v>87165</v>
      </c>
      <c r="K16" s="16">
        <v>527178</v>
      </c>
      <c r="L16" s="95">
        <v>282967</v>
      </c>
    </row>
    <row r="17" spans="2:12" x14ac:dyDescent="0.3">
      <c r="B17" s="6" t="s">
        <v>538</v>
      </c>
      <c r="C17" s="16">
        <v>29</v>
      </c>
      <c r="D17" s="16"/>
      <c r="E17" s="16"/>
      <c r="F17" s="16"/>
      <c r="G17" s="16"/>
      <c r="H17" s="16"/>
      <c r="I17" s="16"/>
      <c r="J17" s="16"/>
      <c r="K17" s="16">
        <v>3</v>
      </c>
      <c r="L17" s="95">
        <v>22</v>
      </c>
    </row>
    <row r="18" spans="2:12" x14ac:dyDescent="0.3">
      <c r="B18" s="6" t="s">
        <v>539</v>
      </c>
      <c r="C18" s="16">
        <v>3500</v>
      </c>
      <c r="D18" s="16"/>
      <c r="E18" s="16"/>
      <c r="F18" s="16"/>
      <c r="G18" s="16"/>
      <c r="H18" s="16"/>
      <c r="I18" s="16"/>
      <c r="J18" s="16"/>
      <c r="K18" s="16"/>
      <c r="L18" s="69"/>
    </row>
    <row r="19" spans="2:12" x14ac:dyDescent="0.3">
      <c r="B19" s="6" t="s">
        <v>941</v>
      </c>
      <c r="C19" s="16">
        <v>4278</v>
      </c>
      <c r="D19" s="16"/>
      <c r="E19" s="16"/>
      <c r="F19" s="16"/>
      <c r="G19" s="16"/>
      <c r="H19" s="16"/>
      <c r="I19" s="16"/>
      <c r="J19" s="16"/>
      <c r="K19" s="16"/>
      <c r="L19" s="69"/>
    </row>
    <row r="20" spans="2:12" x14ac:dyDescent="0.3">
      <c r="B20" s="7" t="s">
        <v>709</v>
      </c>
      <c r="C20" s="16"/>
      <c r="D20" s="16"/>
      <c r="E20" s="16"/>
      <c r="F20" s="16"/>
      <c r="G20" s="16"/>
      <c r="H20" s="16"/>
      <c r="I20" s="16"/>
      <c r="J20" s="16"/>
      <c r="K20" s="16">
        <v>1</v>
      </c>
      <c r="L20" s="69"/>
    </row>
    <row r="21" spans="2:12" x14ac:dyDescent="0.3">
      <c r="B21" s="7" t="s">
        <v>710</v>
      </c>
      <c r="C21" s="16"/>
      <c r="D21" s="16"/>
      <c r="E21" s="16"/>
      <c r="F21" s="16"/>
      <c r="G21" s="16"/>
      <c r="H21" s="16"/>
      <c r="I21" s="16"/>
      <c r="J21" s="16"/>
      <c r="K21" s="16">
        <v>3</v>
      </c>
      <c r="L21" s="69"/>
    </row>
    <row r="22" spans="2:12" x14ac:dyDescent="0.3">
      <c r="B22" s="7" t="s">
        <v>1160</v>
      </c>
      <c r="C22" s="16"/>
      <c r="D22" s="16"/>
      <c r="E22" s="16"/>
      <c r="F22" s="16"/>
      <c r="G22" s="16"/>
      <c r="H22" s="16"/>
      <c r="I22" s="16"/>
      <c r="J22" s="16"/>
      <c r="K22" s="16"/>
      <c r="L22" s="69">
        <v>200</v>
      </c>
    </row>
    <row r="23" spans="2:12" x14ac:dyDescent="0.3">
      <c r="B23" s="7" t="s">
        <v>711</v>
      </c>
      <c r="C23" s="16"/>
      <c r="D23" s="16"/>
      <c r="E23" s="16"/>
      <c r="F23" s="16"/>
      <c r="G23" s="16"/>
      <c r="H23" s="16"/>
      <c r="I23" s="16"/>
      <c r="J23" s="16"/>
      <c r="K23" s="16">
        <v>5</v>
      </c>
      <c r="L23" s="69"/>
    </row>
    <row r="24" spans="2:12" x14ac:dyDescent="0.3">
      <c r="B24" s="7" t="s">
        <v>712</v>
      </c>
      <c r="C24" s="16"/>
      <c r="D24" s="16"/>
      <c r="E24" s="16"/>
      <c r="F24" s="16"/>
      <c r="G24" s="16"/>
      <c r="H24" s="16"/>
      <c r="I24" s="16"/>
      <c r="J24" s="16"/>
      <c r="K24" s="16">
        <v>4</v>
      </c>
      <c r="L24" s="69"/>
    </row>
    <row r="25" spans="2:12" x14ac:dyDescent="0.3">
      <c r="B25" s="7" t="s">
        <v>713</v>
      </c>
      <c r="C25" s="16"/>
      <c r="D25" s="16"/>
      <c r="E25" s="16"/>
      <c r="F25" s="16"/>
      <c r="G25" s="16"/>
      <c r="H25" s="16"/>
      <c r="I25" s="16"/>
      <c r="J25" s="16"/>
      <c r="K25" s="16">
        <v>5</v>
      </c>
      <c r="L25" s="69"/>
    </row>
    <row r="26" spans="2:12" ht="16.5" x14ac:dyDescent="0.3">
      <c r="B26" s="35" t="s">
        <v>744</v>
      </c>
      <c r="C26" s="16">
        <v>18</v>
      </c>
      <c r="D26" s="16"/>
      <c r="E26" s="16"/>
      <c r="F26" s="16"/>
      <c r="G26" s="16">
        <v>25</v>
      </c>
      <c r="H26" s="16"/>
      <c r="I26" s="16"/>
      <c r="J26" s="16"/>
      <c r="K26" s="16"/>
      <c r="L26" s="69"/>
    </row>
    <row r="27" spans="2:12" ht="16.5" x14ac:dyDescent="0.3">
      <c r="B27" s="35" t="s">
        <v>1162</v>
      </c>
      <c r="C27" s="16"/>
      <c r="D27" s="16"/>
      <c r="E27" s="16"/>
      <c r="F27" s="16"/>
      <c r="G27" s="16"/>
      <c r="H27" s="16"/>
      <c r="I27" s="16"/>
      <c r="J27" s="16"/>
      <c r="K27" s="16"/>
      <c r="L27" s="69">
        <v>80</v>
      </c>
    </row>
    <row r="28" spans="2:12" ht="16.5" x14ac:dyDescent="0.3">
      <c r="B28" s="35" t="s">
        <v>541</v>
      </c>
      <c r="C28" s="16">
        <v>49</v>
      </c>
      <c r="D28" s="16"/>
      <c r="E28" s="16"/>
      <c r="F28" s="16"/>
      <c r="G28" s="16"/>
      <c r="H28" s="16"/>
      <c r="I28" s="16"/>
      <c r="J28" s="16"/>
      <c r="K28" s="16"/>
      <c r="L28" s="69">
        <v>43</v>
      </c>
    </row>
    <row r="29" spans="2:12" ht="16.5" x14ac:dyDescent="0.3">
      <c r="B29" s="35" t="s">
        <v>1143</v>
      </c>
      <c r="C29" s="16"/>
      <c r="D29" s="16"/>
      <c r="E29" s="16"/>
      <c r="F29" s="16"/>
      <c r="G29" s="16"/>
      <c r="H29" s="16"/>
      <c r="I29" s="16"/>
      <c r="J29" s="16"/>
      <c r="K29" s="16"/>
      <c r="L29" s="45">
        <v>4682</v>
      </c>
    </row>
    <row r="30" spans="2:12" x14ac:dyDescent="0.3">
      <c r="B30" s="6" t="s">
        <v>542</v>
      </c>
      <c r="C30" s="16">
        <v>3000</v>
      </c>
      <c r="D30" s="16"/>
      <c r="E30" s="16"/>
      <c r="F30" s="16"/>
      <c r="G30" s="16"/>
      <c r="H30" s="16"/>
      <c r="I30" s="16"/>
      <c r="J30" s="16"/>
      <c r="K30" s="16"/>
      <c r="L30" s="69"/>
    </row>
    <row r="31" spans="2:12" x14ac:dyDescent="0.3">
      <c r="B31" s="6" t="s">
        <v>246</v>
      </c>
      <c r="C31" s="16">
        <v>7</v>
      </c>
      <c r="D31" s="16"/>
      <c r="E31" s="16"/>
      <c r="F31" s="16"/>
      <c r="G31" s="16">
        <v>150</v>
      </c>
      <c r="H31" s="16"/>
      <c r="I31" s="16">
        <v>9730</v>
      </c>
      <c r="J31" s="16"/>
      <c r="K31" s="16">
        <v>21800</v>
      </c>
      <c r="L31" s="45">
        <v>18000</v>
      </c>
    </row>
    <row r="32" spans="2:12" x14ac:dyDescent="0.3">
      <c r="B32" s="6" t="s">
        <v>1150</v>
      </c>
      <c r="C32" s="16"/>
      <c r="D32" s="16"/>
      <c r="E32" s="16"/>
      <c r="F32" s="16"/>
      <c r="G32" s="16"/>
      <c r="H32" s="16"/>
      <c r="I32" s="16"/>
      <c r="J32" s="16"/>
      <c r="K32" s="16"/>
      <c r="L32" s="45">
        <v>29600</v>
      </c>
    </row>
    <row r="33" spans="1:12" x14ac:dyDescent="0.3">
      <c r="B33" s="6" t="s">
        <v>940</v>
      </c>
      <c r="C33" s="16">
        <v>29</v>
      </c>
      <c r="D33" s="16"/>
      <c r="E33" s="16"/>
      <c r="F33" s="16"/>
      <c r="G33" s="16"/>
      <c r="H33" s="16"/>
      <c r="I33" s="16"/>
      <c r="J33" s="16"/>
      <c r="K33" s="16">
        <v>3</v>
      </c>
      <c r="L33" s="69"/>
    </row>
    <row r="34" spans="1:12" x14ac:dyDescent="0.3">
      <c r="B34" s="6" t="s">
        <v>714</v>
      </c>
      <c r="C34" s="16"/>
      <c r="D34" s="16"/>
      <c r="E34" s="16"/>
      <c r="F34" s="16"/>
      <c r="G34" s="16"/>
      <c r="H34" s="16"/>
      <c r="I34" s="16"/>
      <c r="J34" s="16"/>
      <c r="K34" s="16">
        <v>3</v>
      </c>
      <c r="L34" s="69"/>
    </row>
    <row r="35" spans="1:12" x14ac:dyDescent="0.3">
      <c r="B35" s="6" t="s">
        <v>543</v>
      </c>
      <c r="C35" s="16">
        <v>9</v>
      </c>
      <c r="D35" s="16"/>
      <c r="E35" s="16"/>
      <c r="F35" s="16"/>
      <c r="G35" s="16"/>
      <c r="H35" s="16"/>
      <c r="I35" s="16"/>
      <c r="J35" s="16"/>
      <c r="K35" s="16"/>
      <c r="L35" s="69"/>
    </row>
    <row r="36" spans="1:12" x14ac:dyDescent="0.3">
      <c r="B36" s="6" t="s">
        <v>1251</v>
      </c>
      <c r="C36" s="16"/>
      <c r="D36" s="16"/>
      <c r="E36" s="16"/>
      <c r="F36" s="16"/>
      <c r="G36" s="16"/>
      <c r="H36" s="16"/>
      <c r="I36" s="16"/>
      <c r="J36" s="16"/>
      <c r="K36" s="16"/>
      <c r="L36" s="45">
        <v>4000</v>
      </c>
    </row>
    <row r="37" spans="1:12" x14ac:dyDescent="0.3">
      <c r="B37" s="6" t="s">
        <v>544</v>
      </c>
      <c r="C37" s="16">
        <v>2</v>
      </c>
      <c r="D37" s="16"/>
      <c r="E37" s="16"/>
      <c r="F37" s="16"/>
      <c r="G37" s="16"/>
      <c r="H37" s="16"/>
      <c r="I37" s="16"/>
      <c r="J37" s="16"/>
      <c r="K37" s="16"/>
      <c r="L37" s="69"/>
    </row>
    <row r="38" spans="1:12" x14ac:dyDescent="0.3">
      <c r="B38" s="6" t="s">
        <v>1142</v>
      </c>
      <c r="C38" s="16"/>
      <c r="D38" s="16"/>
      <c r="E38" s="16"/>
      <c r="F38" s="16"/>
      <c r="G38" s="16"/>
      <c r="H38" s="16"/>
      <c r="I38" s="16"/>
      <c r="J38" s="16"/>
      <c r="K38" s="16"/>
      <c r="L38" s="45">
        <v>13148</v>
      </c>
    </row>
    <row r="39" spans="1:12" x14ac:dyDescent="0.3">
      <c r="B39" s="6" t="s">
        <v>545</v>
      </c>
      <c r="C39" s="16">
        <v>75037</v>
      </c>
      <c r="D39" s="16">
        <v>13500</v>
      </c>
      <c r="E39" s="16">
        <v>2700</v>
      </c>
      <c r="F39" s="16">
        <v>4000</v>
      </c>
      <c r="G39" s="16">
        <v>36100</v>
      </c>
      <c r="H39" s="16">
        <v>99325</v>
      </c>
      <c r="I39" s="16"/>
      <c r="J39" s="16"/>
      <c r="K39" s="16">
        <v>72060</v>
      </c>
      <c r="L39" s="45">
        <v>115195</v>
      </c>
    </row>
    <row r="40" spans="1:12" x14ac:dyDescent="0.3">
      <c r="B40" s="6" t="s">
        <v>546</v>
      </c>
      <c r="C40" s="16">
        <v>15600</v>
      </c>
      <c r="D40" s="16"/>
      <c r="E40" s="16"/>
      <c r="F40" s="16"/>
      <c r="G40" s="16"/>
      <c r="H40" s="16"/>
      <c r="I40" s="16"/>
      <c r="J40" s="16"/>
      <c r="K40" s="16"/>
      <c r="L40" s="69"/>
    </row>
    <row r="41" spans="1:12" x14ac:dyDescent="0.3">
      <c r="B41" s="6" t="s">
        <v>715</v>
      </c>
      <c r="C41" s="16"/>
      <c r="D41" s="16"/>
      <c r="E41" s="16"/>
      <c r="F41" s="16"/>
      <c r="G41" s="16"/>
      <c r="H41" s="16"/>
      <c r="I41" s="16"/>
      <c r="J41" s="16"/>
      <c r="K41" s="16">
        <v>3</v>
      </c>
      <c r="L41" s="69"/>
    </row>
    <row r="42" spans="1:12" x14ac:dyDescent="0.3">
      <c r="B42" s="6" t="s">
        <v>1159</v>
      </c>
      <c r="C42" s="16"/>
      <c r="D42" s="16"/>
      <c r="E42" s="16"/>
      <c r="F42" s="16"/>
      <c r="G42" s="16"/>
      <c r="H42" s="16"/>
      <c r="I42" s="16"/>
      <c r="J42" s="16"/>
      <c r="K42" s="16"/>
      <c r="L42" s="45">
        <v>2063</v>
      </c>
    </row>
    <row r="43" spans="1:12" x14ac:dyDescent="0.3">
      <c r="B43" s="6" t="s">
        <v>547</v>
      </c>
      <c r="C43" s="16">
        <v>15</v>
      </c>
      <c r="D43" s="16"/>
      <c r="E43" s="16"/>
      <c r="F43" s="16"/>
      <c r="G43" s="16"/>
      <c r="H43" s="16"/>
      <c r="I43" s="16"/>
      <c r="J43" s="16"/>
      <c r="K43" s="16">
        <v>1</v>
      </c>
      <c r="L43" s="69"/>
    </row>
    <row r="44" spans="1:12" x14ac:dyDescent="0.3">
      <c r="B44" s="6" t="s">
        <v>548</v>
      </c>
      <c r="C44" s="16">
        <v>12500</v>
      </c>
      <c r="D44" s="16"/>
      <c r="E44" s="16"/>
      <c r="F44" s="16"/>
      <c r="G44" s="16"/>
      <c r="H44" s="16"/>
      <c r="I44" s="16"/>
      <c r="J44" s="16"/>
      <c r="K44" s="16"/>
      <c r="L44" s="69"/>
    </row>
    <row r="45" spans="1:12" x14ac:dyDescent="0.3">
      <c r="B45" s="6" t="s">
        <v>939</v>
      </c>
      <c r="C45" s="16">
        <v>64904</v>
      </c>
      <c r="D45" s="16">
        <v>31200</v>
      </c>
      <c r="E45" s="16">
        <v>14099</v>
      </c>
      <c r="F45" s="16">
        <v>50479</v>
      </c>
      <c r="G45" s="16">
        <v>147084</v>
      </c>
      <c r="H45" s="16">
        <v>105741</v>
      </c>
      <c r="I45" s="16">
        <v>142507</v>
      </c>
      <c r="J45" s="16">
        <v>382784</v>
      </c>
      <c r="K45" s="16">
        <v>776545</v>
      </c>
      <c r="L45" s="45">
        <v>523511</v>
      </c>
    </row>
    <row r="46" spans="1:12" x14ac:dyDescent="0.3">
      <c r="B46" s="6" t="s">
        <v>745</v>
      </c>
      <c r="C46" s="16">
        <v>12858</v>
      </c>
      <c r="D46" s="16">
        <v>450</v>
      </c>
      <c r="E46" s="16">
        <v>7890</v>
      </c>
      <c r="F46" s="16"/>
      <c r="G46" s="16"/>
      <c r="H46" s="16"/>
      <c r="I46" s="16"/>
      <c r="J46" s="16"/>
      <c r="K46" s="16"/>
      <c r="L46" s="69"/>
    </row>
    <row r="47" spans="1:12" s="23" customFormat="1" x14ac:dyDescent="0.3">
      <c r="A47"/>
      <c r="B47" s="6" t="s">
        <v>247</v>
      </c>
      <c r="C47" s="16"/>
      <c r="D47" s="16"/>
      <c r="E47" s="16"/>
      <c r="F47" s="16"/>
      <c r="G47" s="16">
        <v>7837</v>
      </c>
      <c r="H47" s="16"/>
      <c r="I47" s="16">
        <v>5326</v>
      </c>
      <c r="J47" s="16">
        <v>5606</v>
      </c>
      <c r="K47" s="16"/>
      <c r="L47" s="24"/>
    </row>
    <row r="48" spans="1:12" s="23" customFormat="1" x14ac:dyDescent="0.3">
      <c r="A48"/>
      <c r="B48" s="6" t="s">
        <v>1258</v>
      </c>
      <c r="C48" s="16"/>
      <c r="D48" s="16"/>
      <c r="E48" s="16"/>
      <c r="F48" s="16"/>
      <c r="G48" s="16"/>
      <c r="H48" s="16"/>
      <c r="I48" s="16"/>
      <c r="J48" s="16"/>
      <c r="K48" s="16"/>
      <c r="L48" s="43">
        <v>1000</v>
      </c>
    </row>
    <row r="49" spans="2:12" x14ac:dyDescent="0.3">
      <c r="B49" s="6" t="s">
        <v>746</v>
      </c>
      <c r="C49" s="16">
        <v>18609</v>
      </c>
      <c r="D49" s="16">
        <v>26500</v>
      </c>
      <c r="E49" s="16">
        <v>107150</v>
      </c>
      <c r="F49" s="16">
        <v>169047</v>
      </c>
      <c r="G49" s="16">
        <v>248100</v>
      </c>
      <c r="H49" s="16">
        <v>115400</v>
      </c>
      <c r="I49" s="16">
        <v>164000</v>
      </c>
      <c r="J49" s="16"/>
      <c r="K49" s="16">
        <v>40050</v>
      </c>
      <c r="L49" s="45">
        <v>65500</v>
      </c>
    </row>
    <row r="50" spans="2:12" x14ac:dyDescent="0.3">
      <c r="B50" s="6" t="s">
        <v>1144</v>
      </c>
      <c r="C50" s="16"/>
      <c r="D50" s="16"/>
      <c r="E50" s="16"/>
      <c r="F50" s="16"/>
      <c r="G50" s="16"/>
      <c r="H50" s="16"/>
      <c r="I50" s="16"/>
      <c r="J50" s="16"/>
      <c r="K50" s="16"/>
      <c r="L50" s="45">
        <v>19295</v>
      </c>
    </row>
    <row r="51" spans="2:12" x14ac:dyDescent="0.3">
      <c r="B51" s="6" t="s">
        <v>248</v>
      </c>
      <c r="C51" s="16">
        <v>21173</v>
      </c>
      <c r="D51" s="16"/>
      <c r="E51" s="16"/>
      <c r="F51" s="16"/>
      <c r="G51" s="16"/>
      <c r="H51" s="16">
        <v>13158</v>
      </c>
      <c r="I51" s="16"/>
      <c r="J51" s="16">
        <v>19088</v>
      </c>
      <c r="K51" s="16">
        <v>75013</v>
      </c>
      <c r="L51" s="45">
        <v>7097</v>
      </c>
    </row>
    <row r="52" spans="2:12" x14ac:dyDescent="0.3">
      <c r="B52" s="6" t="s">
        <v>716</v>
      </c>
      <c r="C52" s="16"/>
      <c r="D52" s="16"/>
      <c r="E52" s="16"/>
      <c r="F52" s="16"/>
      <c r="G52" s="16"/>
      <c r="H52" s="16"/>
      <c r="I52" s="16"/>
      <c r="J52" s="16"/>
      <c r="K52" s="16">
        <v>4000</v>
      </c>
      <c r="L52" s="69"/>
    </row>
    <row r="53" spans="2:12" x14ac:dyDescent="0.3">
      <c r="B53" s="6" t="s">
        <v>747</v>
      </c>
      <c r="C53" s="16">
        <v>246221</v>
      </c>
      <c r="D53" s="16">
        <v>118377</v>
      </c>
      <c r="E53" s="16">
        <v>37185</v>
      </c>
      <c r="F53" s="16">
        <v>166816</v>
      </c>
      <c r="G53" s="16">
        <v>71426</v>
      </c>
      <c r="H53" s="16">
        <v>64725</v>
      </c>
      <c r="I53" s="16">
        <v>54000</v>
      </c>
      <c r="J53" s="16">
        <v>12000</v>
      </c>
      <c r="K53" s="16">
        <v>13700</v>
      </c>
      <c r="L53" s="45">
        <v>15660</v>
      </c>
    </row>
    <row r="54" spans="2:12" x14ac:dyDescent="0.3">
      <c r="B54" s="6" t="s">
        <v>717</v>
      </c>
      <c r="C54" s="16"/>
      <c r="D54" s="16"/>
      <c r="E54" s="16"/>
      <c r="F54" s="16"/>
      <c r="G54" s="16"/>
      <c r="H54" s="16"/>
      <c r="I54" s="16"/>
      <c r="J54" s="16"/>
      <c r="K54" s="16">
        <v>5000</v>
      </c>
      <c r="L54" s="69"/>
    </row>
    <row r="55" spans="2:12" ht="16.5" x14ac:dyDescent="0.35">
      <c r="B55" s="6" t="s">
        <v>948</v>
      </c>
      <c r="C55" s="16">
        <v>1260</v>
      </c>
      <c r="D55" s="16">
        <v>7600</v>
      </c>
      <c r="E55" s="16">
        <v>760</v>
      </c>
      <c r="F55" s="33"/>
      <c r="G55" s="33"/>
      <c r="H55" s="33"/>
      <c r="I55" s="16"/>
      <c r="J55" s="16"/>
      <c r="K55" s="16"/>
      <c r="L55" s="91"/>
    </row>
    <row r="56" spans="2:12" ht="16.5" x14ac:dyDescent="0.35">
      <c r="B56" s="6" t="s">
        <v>1146</v>
      </c>
      <c r="C56" s="16"/>
      <c r="D56" s="16"/>
      <c r="E56" s="16"/>
      <c r="F56" s="33"/>
      <c r="G56" s="33"/>
      <c r="H56" s="33"/>
      <c r="I56" s="16"/>
      <c r="J56" s="16"/>
      <c r="K56" s="16"/>
      <c r="L56" s="45">
        <v>2500</v>
      </c>
    </row>
    <row r="57" spans="2:12" x14ac:dyDescent="0.3">
      <c r="B57" s="6" t="s">
        <v>549</v>
      </c>
      <c r="C57" s="16">
        <v>15</v>
      </c>
      <c r="D57" s="16"/>
      <c r="E57" s="16"/>
      <c r="F57" s="16"/>
      <c r="G57" s="16"/>
      <c r="H57" s="16"/>
      <c r="I57" s="16"/>
      <c r="J57" s="16"/>
      <c r="K57" s="16">
        <v>53</v>
      </c>
      <c r="L57" s="69"/>
    </row>
    <row r="58" spans="2:12" x14ac:dyDescent="0.3">
      <c r="B58" s="6" t="s">
        <v>550</v>
      </c>
      <c r="C58" s="16">
        <v>10</v>
      </c>
      <c r="D58" s="16"/>
      <c r="E58" s="16"/>
      <c r="F58" s="16"/>
      <c r="G58" s="16"/>
      <c r="H58" s="16"/>
      <c r="I58" s="16"/>
      <c r="J58" s="16"/>
      <c r="K58" s="16">
        <v>2</v>
      </c>
      <c r="L58" s="69"/>
    </row>
    <row r="59" spans="2:12" ht="16.5" x14ac:dyDescent="0.35">
      <c r="B59" s="6" t="s">
        <v>718</v>
      </c>
      <c r="C59" s="33"/>
      <c r="D59" s="16"/>
      <c r="E59" s="16"/>
      <c r="F59" s="33"/>
      <c r="G59" s="33"/>
      <c r="H59" s="33"/>
      <c r="I59" s="16"/>
      <c r="J59" s="16"/>
      <c r="K59" s="16">
        <v>21200</v>
      </c>
      <c r="L59" s="69"/>
    </row>
    <row r="60" spans="2:12" ht="16.5" x14ac:dyDescent="0.35">
      <c r="B60" s="6" t="s">
        <v>650</v>
      </c>
      <c r="C60" s="16"/>
      <c r="D60" s="16"/>
      <c r="E60" s="16">
        <v>200</v>
      </c>
      <c r="F60" s="33"/>
      <c r="G60" s="33"/>
      <c r="H60" s="33"/>
      <c r="I60" s="16"/>
      <c r="J60" s="16"/>
      <c r="K60" s="16"/>
      <c r="L60" s="69"/>
    </row>
    <row r="61" spans="2:12" x14ac:dyDescent="0.3">
      <c r="B61" s="6" t="s">
        <v>748</v>
      </c>
      <c r="C61" s="16">
        <v>118306</v>
      </c>
      <c r="D61" s="16">
        <v>75577</v>
      </c>
      <c r="E61" s="16">
        <v>100297</v>
      </c>
      <c r="F61" s="16">
        <v>108941</v>
      </c>
      <c r="G61" s="16">
        <v>268045</v>
      </c>
      <c r="H61" s="16">
        <v>387096</v>
      </c>
      <c r="I61" s="16">
        <v>449992</v>
      </c>
      <c r="J61" s="16">
        <v>107611</v>
      </c>
      <c r="K61" s="16">
        <v>591436</v>
      </c>
      <c r="L61" s="45">
        <v>510779</v>
      </c>
    </row>
    <row r="62" spans="2:12" x14ac:dyDescent="0.3">
      <c r="B62" s="6" t="s">
        <v>1164</v>
      </c>
      <c r="C62" s="16"/>
      <c r="D62" s="16"/>
      <c r="E62" s="16"/>
      <c r="F62" s="16"/>
      <c r="G62" s="16"/>
      <c r="H62" s="16"/>
      <c r="I62" s="16"/>
      <c r="J62" s="16"/>
      <c r="K62" s="16"/>
      <c r="L62" s="45">
        <v>16</v>
      </c>
    </row>
    <row r="63" spans="2:12" x14ac:dyDescent="0.3">
      <c r="B63" s="6" t="s">
        <v>749</v>
      </c>
      <c r="C63" s="16">
        <v>686</v>
      </c>
      <c r="D63" s="16"/>
      <c r="E63" s="16">
        <v>93</v>
      </c>
      <c r="F63" s="16"/>
      <c r="G63" s="16">
        <v>111</v>
      </c>
      <c r="H63" s="16"/>
      <c r="I63" s="16">
        <v>3700</v>
      </c>
      <c r="J63" s="16"/>
      <c r="K63" s="16">
        <v>3140</v>
      </c>
      <c r="L63" s="32">
        <v>523</v>
      </c>
    </row>
    <row r="64" spans="2:12" x14ac:dyDescent="0.3">
      <c r="B64" s="6" t="s">
        <v>1153</v>
      </c>
      <c r="C64" s="16"/>
      <c r="D64" s="16"/>
      <c r="E64" s="16"/>
      <c r="F64" s="16"/>
      <c r="G64" s="16"/>
      <c r="H64" s="16"/>
      <c r="I64" s="16"/>
      <c r="J64" s="16"/>
      <c r="K64" s="16"/>
      <c r="L64" s="32">
        <v>28</v>
      </c>
    </row>
    <row r="65" spans="2:12" x14ac:dyDescent="0.3">
      <c r="B65" s="6" t="s">
        <v>1145</v>
      </c>
      <c r="C65" s="16"/>
      <c r="D65" s="16"/>
      <c r="E65" s="16"/>
      <c r="F65" s="16"/>
      <c r="G65" s="16"/>
      <c r="H65" s="16"/>
      <c r="I65" s="16"/>
      <c r="J65" s="16"/>
      <c r="K65" s="16"/>
      <c r="L65" s="32">
        <v>6067</v>
      </c>
    </row>
    <row r="66" spans="2:12" x14ac:dyDescent="0.3">
      <c r="B66" s="6" t="s">
        <v>752</v>
      </c>
      <c r="C66" s="16"/>
      <c r="D66" s="16"/>
      <c r="E66" s="16"/>
      <c r="F66" s="16"/>
      <c r="G66" s="16"/>
      <c r="H66" s="16"/>
      <c r="I66" s="16"/>
      <c r="J66" s="16"/>
      <c r="K66" s="16"/>
      <c r="L66" s="32">
        <v>948</v>
      </c>
    </row>
    <row r="67" spans="2:12" x14ac:dyDescent="0.3">
      <c r="B67" s="6" t="s">
        <v>551</v>
      </c>
      <c r="C67" s="16">
        <v>600</v>
      </c>
      <c r="D67" s="16"/>
      <c r="E67" s="16"/>
      <c r="F67" s="16"/>
      <c r="G67" s="16"/>
      <c r="H67" s="16"/>
      <c r="I67" s="16"/>
      <c r="J67" s="16"/>
      <c r="K67" s="16">
        <v>13200</v>
      </c>
      <c r="L67" s="45">
        <v>4400</v>
      </c>
    </row>
    <row r="68" spans="2:12" x14ac:dyDescent="0.3">
      <c r="B68" s="6" t="s">
        <v>942</v>
      </c>
      <c r="C68" s="16">
        <v>2502</v>
      </c>
      <c r="D68" s="16">
        <v>2400</v>
      </c>
      <c r="E68" s="16">
        <v>693</v>
      </c>
      <c r="F68" s="16">
        <v>500</v>
      </c>
      <c r="G68" s="16"/>
      <c r="H68" s="16">
        <v>1000</v>
      </c>
      <c r="I68" s="16">
        <v>1000</v>
      </c>
      <c r="J68" s="16"/>
      <c r="K68" s="16">
        <v>2000</v>
      </c>
      <c r="L68" s="69"/>
    </row>
    <row r="69" spans="2:12" x14ac:dyDescent="0.3">
      <c r="B69" s="6" t="s">
        <v>947</v>
      </c>
      <c r="C69" s="16">
        <v>10</v>
      </c>
      <c r="D69" s="16"/>
      <c r="E69" s="16"/>
      <c r="F69" s="16"/>
      <c r="G69" s="16"/>
      <c r="H69" s="16"/>
      <c r="I69" s="16"/>
      <c r="J69" s="16"/>
      <c r="K69" s="16">
        <v>3</v>
      </c>
      <c r="L69" s="69"/>
    </row>
    <row r="70" spans="2:12" x14ac:dyDescent="0.3">
      <c r="B70" s="6" t="s">
        <v>552</v>
      </c>
      <c r="C70" s="16">
        <v>4</v>
      </c>
      <c r="D70" s="16"/>
      <c r="E70" s="16"/>
      <c r="F70" s="16"/>
      <c r="G70" s="16"/>
      <c r="H70" s="16"/>
      <c r="I70" s="16"/>
      <c r="J70" s="16"/>
      <c r="K70" s="16"/>
      <c r="L70" s="69"/>
    </row>
    <row r="71" spans="2:12" ht="16.5" x14ac:dyDescent="0.35">
      <c r="B71" s="6" t="s">
        <v>249</v>
      </c>
      <c r="C71" s="33"/>
      <c r="D71" s="33"/>
      <c r="E71" s="33"/>
      <c r="F71" s="33"/>
      <c r="G71" s="33"/>
      <c r="H71" s="33"/>
      <c r="I71" s="16">
        <v>17252</v>
      </c>
      <c r="J71" s="16"/>
      <c r="K71" s="16">
        <v>274400</v>
      </c>
      <c r="L71" s="69"/>
    </row>
    <row r="72" spans="2:12" ht="16.5" x14ac:dyDescent="0.35">
      <c r="B72" s="6" t="s">
        <v>750</v>
      </c>
      <c r="C72" s="16">
        <v>12</v>
      </c>
      <c r="D72" s="33"/>
      <c r="E72" s="33"/>
      <c r="F72" s="33"/>
      <c r="G72" s="33"/>
      <c r="H72" s="33"/>
      <c r="I72" s="16"/>
      <c r="J72" s="16"/>
      <c r="K72" s="16">
        <v>2</v>
      </c>
      <c r="L72" s="69"/>
    </row>
    <row r="73" spans="2:12" ht="16.5" x14ac:dyDescent="0.35">
      <c r="B73" s="6" t="s">
        <v>719</v>
      </c>
      <c r="C73" s="16"/>
      <c r="D73" s="33"/>
      <c r="E73" s="33"/>
      <c r="F73" s="33"/>
      <c r="G73" s="33"/>
      <c r="H73" s="33"/>
      <c r="I73" s="16"/>
      <c r="J73" s="16"/>
      <c r="K73" s="16">
        <v>50</v>
      </c>
      <c r="L73" s="69"/>
    </row>
    <row r="74" spans="2:12" ht="16.5" x14ac:dyDescent="0.35">
      <c r="B74" s="6" t="s">
        <v>751</v>
      </c>
      <c r="C74" s="16">
        <v>7</v>
      </c>
      <c r="D74" s="33"/>
      <c r="E74" s="33"/>
      <c r="F74" s="33"/>
      <c r="G74" s="33"/>
      <c r="H74" s="33"/>
      <c r="I74" s="16"/>
      <c r="J74" s="16"/>
      <c r="K74" s="16"/>
      <c r="L74" s="69"/>
    </row>
    <row r="75" spans="2:12" ht="16.5" x14ac:dyDescent="0.35">
      <c r="B75" s="6" t="s">
        <v>553</v>
      </c>
      <c r="C75" s="16">
        <v>75</v>
      </c>
      <c r="D75" s="33"/>
      <c r="E75" s="33"/>
      <c r="F75" s="33"/>
      <c r="G75" s="33"/>
      <c r="H75" s="33"/>
      <c r="I75" s="16"/>
      <c r="J75" s="16"/>
      <c r="K75" s="16"/>
      <c r="L75" s="69"/>
    </row>
    <row r="76" spans="2:12" x14ac:dyDescent="0.3">
      <c r="B76" s="6" t="s">
        <v>752</v>
      </c>
      <c r="C76" s="16">
        <v>286</v>
      </c>
      <c r="D76" s="16"/>
      <c r="E76" s="16">
        <v>830</v>
      </c>
      <c r="F76" s="16"/>
      <c r="G76" s="16">
        <v>250</v>
      </c>
      <c r="H76" s="16"/>
      <c r="I76" s="16">
        <v>1500</v>
      </c>
      <c r="J76" s="16"/>
      <c r="K76" s="16">
        <v>1475</v>
      </c>
      <c r="L76" s="69"/>
    </row>
    <row r="77" spans="2:12" x14ac:dyDescent="0.3">
      <c r="B77" s="6" t="s">
        <v>753</v>
      </c>
      <c r="C77" s="16">
        <v>130</v>
      </c>
      <c r="D77" s="16"/>
      <c r="E77" s="16"/>
      <c r="F77" s="16"/>
      <c r="G77" s="16"/>
      <c r="H77" s="16"/>
      <c r="I77" s="16"/>
      <c r="J77" s="16"/>
      <c r="K77" s="16"/>
      <c r="L77" s="69"/>
    </row>
    <row r="78" spans="2:12" x14ac:dyDescent="0.3">
      <c r="B78" s="6" t="s">
        <v>1154</v>
      </c>
      <c r="C78" s="16"/>
      <c r="D78" s="16"/>
      <c r="E78" s="16"/>
      <c r="F78" s="16"/>
      <c r="G78" s="16"/>
      <c r="H78" s="16"/>
      <c r="I78" s="16"/>
      <c r="J78" s="16"/>
      <c r="K78" s="16"/>
      <c r="L78" s="69">
        <v>26</v>
      </c>
    </row>
    <row r="79" spans="2:12" x14ac:dyDescent="0.3">
      <c r="B79" s="6" t="s">
        <v>554</v>
      </c>
      <c r="C79" s="16">
        <v>250</v>
      </c>
      <c r="D79" s="16"/>
      <c r="E79" s="16"/>
      <c r="F79" s="16"/>
      <c r="G79" s="16"/>
      <c r="H79" s="16"/>
      <c r="I79" s="16"/>
      <c r="J79" s="16"/>
      <c r="K79" s="16"/>
      <c r="L79" s="69"/>
    </row>
    <row r="80" spans="2:12" x14ac:dyDescent="0.3">
      <c r="B80" s="6" t="s">
        <v>250</v>
      </c>
      <c r="C80" s="16">
        <v>10</v>
      </c>
      <c r="D80" s="16"/>
      <c r="E80" s="16">
        <v>450</v>
      </c>
      <c r="F80" s="16"/>
      <c r="G80" s="16">
        <v>459</v>
      </c>
      <c r="H80" s="16"/>
      <c r="I80" s="16">
        <v>3369</v>
      </c>
      <c r="J80" s="16">
        <v>85</v>
      </c>
      <c r="K80" s="16">
        <v>3580</v>
      </c>
      <c r="L80" s="32">
        <v>162</v>
      </c>
    </row>
    <row r="81" spans="1:12" x14ac:dyDescent="0.3">
      <c r="B81" s="6" t="s">
        <v>555</v>
      </c>
      <c r="C81" s="16">
        <v>13500</v>
      </c>
      <c r="D81" s="16"/>
      <c r="E81" s="16"/>
      <c r="F81" s="16"/>
      <c r="G81" s="16"/>
      <c r="H81" s="16"/>
      <c r="I81" s="16"/>
      <c r="J81" s="16"/>
      <c r="K81" s="16"/>
      <c r="L81" s="69"/>
    </row>
    <row r="82" spans="1:12" x14ac:dyDescent="0.3">
      <c r="B82" s="6" t="s">
        <v>556</v>
      </c>
      <c r="C82" s="16">
        <v>5500</v>
      </c>
      <c r="D82" s="16"/>
      <c r="E82" s="16"/>
      <c r="F82" s="16"/>
      <c r="G82" s="16"/>
      <c r="H82" s="16"/>
      <c r="I82" s="16"/>
      <c r="J82" s="16"/>
      <c r="K82" s="16"/>
      <c r="L82" s="69"/>
    </row>
    <row r="83" spans="1:12" x14ac:dyDescent="0.3">
      <c r="B83" s="6" t="s">
        <v>33</v>
      </c>
      <c r="C83" s="16">
        <v>616</v>
      </c>
      <c r="D83" s="16"/>
      <c r="E83" s="16"/>
      <c r="F83" s="16"/>
      <c r="G83" s="16"/>
      <c r="H83" s="16"/>
      <c r="I83" s="16">
        <v>3200</v>
      </c>
      <c r="J83" s="16"/>
      <c r="K83" s="16">
        <v>790</v>
      </c>
      <c r="L83" s="69"/>
    </row>
    <row r="84" spans="1:12" x14ac:dyDescent="0.3">
      <c r="B84" s="6" t="s">
        <v>859</v>
      </c>
      <c r="C84" s="16"/>
      <c r="D84" s="16"/>
      <c r="E84" s="16"/>
      <c r="F84" s="16"/>
      <c r="G84" s="16"/>
      <c r="H84" s="16"/>
      <c r="I84" s="16"/>
      <c r="J84" s="16"/>
      <c r="K84" s="16">
        <v>180</v>
      </c>
      <c r="L84" s="69"/>
    </row>
    <row r="85" spans="1:12" x14ac:dyDescent="0.3">
      <c r="B85" s="6" t="s">
        <v>251</v>
      </c>
      <c r="C85" s="16">
        <v>18</v>
      </c>
      <c r="D85" s="16"/>
      <c r="E85" s="16"/>
      <c r="F85" s="16"/>
      <c r="G85" s="16"/>
      <c r="H85" s="16"/>
      <c r="I85" s="16">
        <v>524</v>
      </c>
      <c r="J85" s="16"/>
      <c r="K85" s="16"/>
      <c r="L85" s="69">
        <v>41</v>
      </c>
    </row>
    <row r="86" spans="1:12" x14ac:dyDescent="0.3">
      <c r="B86" s="6" t="s">
        <v>1165</v>
      </c>
      <c r="C86" s="16"/>
      <c r="D86" s="16"/>
      <c r="E86" s="16"/>
      <c r="F86" s="16"/>
      <c r="G86" s="16"/>
      <c r="H86" s="16"/>
      <c r="I86" s="16"/>
      <c r="J86" s="16"/>
      <c r="K86" s="16"/>
      <c r="L86" s="69">
        <v>140</v>
      </c>
    </row>
    <row r="87" spans="1:12" x14ac:dyDescent="0.3">
      <c r="B87" s="6" t="s">
        <v>252</v>
      </c>
      <c r="C87" s="16">
        <v>5987</v>
      </c>
      <c r="D87" s="16">
        <v>3600</v>
      </c>
      <c r="E87" s="16">
        <v>1684</v>
      </c>
      <c r="F87" s="16"/>
      <c r="G87" s="16"/>
      <c r="H87" s="16"/>
      <c r="I87" s="16">
        <v>800</v>
      </c>
      <c r="J87" s="16"/>
      <c r="K87" s="16">
        <v>2003</v>
      </c>
      <c r="L87" s="69"/>
    </row>
    <row r="88" spans="1:12" x14ac:dyDescent="0.3">
      <c r="B88" s="6" t="s">
        <v>943</v>
      </c>
      <c r="C88" s="16">
        <v>9200</v>
      </c>
      <c r="D88" s="16">
        <v>658</v>
      </c>
      <c r="E88" s="16">
        <v>650</v>
      </c>
      <c r="F88" s="16"/>
      <c r="G88" s="16"/>
      <c r="H88" s="16"/>
      <c r="I88" s="16">
        <v>7500</v>
      </c>
      <c r="J88" s="16"/>
      <c r="K88" s="16"/>
      <c r="L88" s="69"/>
    </row>
    <row r="89" spans="1:12" x14ac:dyDescent="0.3">
      <c r="B89" s="6" t="s">
        <v>1147</v>
      </c>
      <c r="C89" s="16"/>
      <c r="D89" s="16"/>
      <c r="E89" s="16"/>
      <c r="F89" s="16"/>
      <c r="G89" s="16"/>
      <c r="H89" s="16"/>
      <c r="I89" s="16"/>
      <c r="J89" s="16"/>
      <c r="K89" s="16"/>
      <c r="L89" s="45">
        <v>1541</v>
      </c>
    </row>
    <row r="90" spans="1:12" x14ac:dyDescent="0.3">
      <c r="B90" s="6" t="s">
        <v>860</v>
      </c>
      <c r="C90" s="16">
        <v>22</v>
      </c>
      <c r="D90" s="16"/>
      <c r="E90" s="16"/>
      <c r="F90" s="16"/>
      <c r="G90" s="16"/>
      <c r="H90" s="16"/>
      <c r="I90" s="16"/>
      <c r="J90" s="16"/>
      <c r="K90" s="16">
        <v>69</v>
      </c>
      <c r="L90" s="69"/>
    </row>
    <row r="91" spans="1:12" x14ac:dyDescent="0.3">
      <c r="B91" s="6" t="s">
        <v>861</v>
      </c>
      <c r="C91" s="16">
        <v>5000</v>
      </c>
      <c r="D91" s="16"/>
      <c r="E91" s="16"/>
      <c r="F91" s="16"/>
      <c r="G91" s="16"/>
      <c r="H91" s="16"/>
      <c r="I91" s="16"/>
      <c r="J91" s="16"/>
      <c r="K91" s="16"/>
      <c r="L91" s="69"/>
    </row>
    <row r="92" spans="1:12" s="25" customFormat="1" x14ac:dyDescent="0.3">
      <c r="A92" s="64"/>
      <c r="B92" s="6" t="s">
        <v>946</v>
      </c>
      <c r="C92" s="16"/>
      <c r="D92" s="16"/>
      <c r="E92" s="16"/>
      <c r="F92" s="16"/>
      <c r="G92" s="16">
        <v>1100</v>
      </c>
      <c r="H92" s="16">
        <v>5000</v>
      </c>
      <c r="I92" s="16">
        <v>1000</v>
      </c>
      <c r="J92" s="16"/>
      <c r="K92" s="16">
        <v>4903</v>
      </c>
      <c r="L92" s="74"/>
    </row>
    <row r="93" spans="1:12" x14ac:dyDescent="0.3">
      <c r="B93" s="6" t="s">
        <v>557</v>
      </c>
      <c r="C93" s="16">
        <v>10</v>
      </c>
      <c r="D93" s="16"/>
      <c r="E93" s="16"/>
      <c r="F93" s="16"/>
      <c r="G93" s="16"/>
      <c r="H93" s="16"/>
      <c r="I93" s="16"/>
      <c r="J93" s="16"/>
      <c r="K93" s="16">
        <v>2</v>
      </c>
      <c r="L93" s="69"/>
    </row>
    <row r="94" spans="1:12" x14ac:dyDescent="0.3">
      <c r="B94" s="6" t="s">
        <v>558</v>
      </c>
      <c r="C94" s="16">
        <v>2300</v>
      </c>
      <c r="D94" s="16">
        <v>150</v>
      </c>
      <c r="E94" s="16"/>
      <c r="F94" s="16"/>
      <c r="G94" s="16"/>
      <c r="H94" s="16"/>
      <c r="I94" s="16"/>
      <c r="J94" s="16"/>
      <c r="K94" s="16"/>
      <c r="L94" s="69"/>
    </row>
    <row r="95" spans="1:12" x14ac:dyDescent="0.3">
      <c r="B95" s="6" t="s">
        <v>1155</v>
      </c>
      <c r="C95" s="16"/>
      <c r="D95" s="16"/>
      <c r="E95" s="16"/>
      <c r="F95" s="16"/>
      <c r="G95" s="16"/>
      <c r="H95" s="16"/>
      <c r="I95" s="16"/>
      <c r="J95" s="16"/>
      <c r="K95" s="16"/>
      <c r="L95" s="69">
        <v>23</v>
      </c>
    </row>
    <row r="96" spans="1:12" x14ac:dyDescent="0.3">
      <c r="B96" s="6" t="s">
        <v>1032</v>
      </c>
      <c r="C96" s="16"/>
      <c r="D96" s="16"/>
      <c r="E96" s="16"/>
      <c r="F96" s="16">
        <v>2965</v>
      </c>
      <c r="G96" s="16"/>
      <c r="H96" s="16">
        <v>2124</v>
      </c>
      <c r="I96" s="16">
        <v>4248</v>
      </c>
      <c r="J96" s="16">
        <v>4762</v>
      </c>
      <c r="K96" s="16"/>
      <c r="L96" s="69"/>
    </row>
    <row r="97" spans="2:12" x14ac:dyDescent="0.3">
      <c r="B97" s="6" t="s">
        <v>1151</v>
      </c>
      <c r="C97" s="16"/>
      <c r="D97" s="16"/>
      <c r="E97" s="16"/>
      <c r="F97" s="16"/>
      <c r="G97" s="16"/>
      <c r="H97" s="16"/>
      <c r="I97" s="16"/>
      <c r="J97" s="16"/>
      <c r="K97" s="16"/>
      <c r="L97" s="45">
        <v>9600</v>
      </c>
    </row>
    <row r="98" spans="2:12" x14ac:dyDescent="0.3">
      <c r="B98" s="6" t="s">
        <v>1152</v>
      </c>
      <c r="C98" s="16"/>
      <c r="D98" s="16"/>
      <c r="E98" s="16"/>
      <c r="F98" s="16"/>
      <c r="G98" s="16"/>
      <c r="H98" s="16"/>
      <c r="I98" s="16"/>
      <c r="J98" s="16"/>
      <c r="K98" s="16"/>
      <c r="L98" s="45">
        <v>6000</v>
      </c>
    </row>
    <row r="99" spans="2:12" x14ac:dyDescent="0.3">
      <c r="B99" s="6" t="s">
        <v>720</v>
      </c>
      <c r="C99" s="16"/>
      <c r="D99" s="16"/>
      <c r="E99" s="16"/>
      <c r="F99" s="16"/>
      <c r="G99" s="16"/>
      <c r="H99" s="16"/>
      <c r="I99" s="16"/>
      <c r="J99" s="16"/>
      <c r="K99" s="16">
        <v>4</v>
      </c>
      <c r="L99" s="69"/>
    </row>
    <row r="100" spans="2:12" x14ac:dyDescent="0.3">
      <c r="B100" s="6" t="s">
        <v>559</v>
      </c>
      <c r="C100" s="16">
        <v>37</v>
      </c>
      <c r="D100" s="16"/>
      <c r="E100" s="16">
        <v>5</v>
      </c>
      <c r="F100" s="16"/>
      <c r="G100" s="16">
        <v>4</v>
      </c>
      <c r="H100" s="16"/>
      <c r="I100" s="16"/>
      <c r="J100" s="16"/>
      <c r="K100" s="16"/>
      <c r="L100" s="97">
        <v>114</v>
      </c>
    </row>
    <row r="101" spans="2:12" x14ac:dyDescent="0.3">
      <c r="B101" s="6" t="s">
        <v>1156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69">
        <v>370</v>
      </c>
    </row>
    <row r="102" spans="2:12" x14ac:dyDescent="0.3">
      <c r="B102" s="6" t="s">
        <v>560</v>
      </c>
      <c r="C102" s="16">
        <v>7</v>
      </c>
      <c r="D102" s="16"/>
      <c r="E102" s="16"/>
      <c r="F102" s="16"/>
      <c r="G102" s="16"/>
      <c r="H102" s="16"/>
      <c r="I102" s="16"/>
      <c r="J102" s="16"/>
      <c r="K102" s="16">
        <v>1</v>
      </c>
      <c r="L102" s="69"/>
    </row>
    <row r="103" spans="2:12" x14ac:dyDescent="0.3">
      <c r="B103" s="6" t="s">
        <v>253</v>
      </c>
      <c r="C103" s="16"/>
      <c r="D103" s="16"/>
      <c r="E103" s="16"/>
      <c r="F103" s="16"/>
      <c r="G103" s="16"/>
      <c r="H103" s="16"/>
      <c r="I103" s="16">
        <v>1100</v>
      </c>
      <c r="J103" s="16"/>
      <c r="K103" s="16"/>
      <c r="L103" s="69">
        <v>590</v>
      </c>
    </row>
    <row r="104" spans="2:12" x14ac:dyDescent="0.3">
      <c r="B104" s="6" t="s">
        <v>254</v>
      </c>
      <c r="C104" s="16">
        <v>233</v>
      </c>
      <c r="D104" s="16"/>
      <c r="E104" s="16"/>
      <c r="F104" s="16"/>
      <c r="G104" s="16"/>
      <c r="H104" s="16"/>
      <c r="I104" s="16">
        <v>2224</v>
      </c>
      <c r="J104" s="16">
        <v>60</v>
      </c>
      <c r="K104" s="16">
        <v>1100</v>
      </c>
      <c r="L104" s="69"/>
    </row>
    <row r="105" spans="2:12" x14ac:dyDescent="0.3">
      <c r="B105" s="6" t="s">
        <v>862</v>
      </c>
      <c r="C105" s="16">
        <v>17</v>
      </c>
      <c r="D105" s="16">
        <v>5330</v>
      </c>
      <c r="E105" s="16">
        <v>6330</v>
      </c>
      <c r="F105" s="16"/>
      <c r="G105" s="16"/>
      <c r="H105" s="16"/>
      <c r="I105" s="16"/>
      <c r="J105" s="16"/>
      <c r="K105" s="16"/>
      <c r="L105" s="45">
        <v>136202</v>
      </c>
    </row>
    <row r="106" spans="2:12" x14ac:dyDescent="0.3">
      <c r="B106" s="6" t="s">
        <v>863</v>
      </c>
      <c r="C106" s="16">
        <v>13</v>
      </c>
      <c r="D106" s="16">
        <v>180</v>
      </c>
      <c r="E106" s="16">
        <v>20</v>
      </c>
      <c r="F106" s="16"/>
      <c r="G106" s="16"/>
      <c r="H106" s="16"/>
      <c r="I106" s="16">
        <v>300</v>
      </c>
      <c r="J106" s="16"/>
      <c r="K106" s="16"/>
      <c r="L106" s="69"/>
    </row>
    <row r="107" spans="2:12" x14ac:dyDescent="0.3">
      <c r="B107" s="6" t="s">
        <v>561</v>
      </c>
      <c r="C107" s="16">
        <v>33</v>
      </c>
      <c r="D107" s="16"/>
      <c r="E107" s="16"/>
      <c r="F107" s="16"/>
      <c r="G107" s="16"/>
      <c r="H107" s="16"/>
      <c r="I107" s="16"/>
      <c r="J107" s="16"/>
      <c r="K107" s="16"/>
      <c r="L107" s="69"/>
    </row>
    <row r="108" spans="2:12" x14ac:dyDescent="0.3">
      <c r="B108" s="6" t="s">
        <v>864</v>
      </c>
      <c r="C108" s="16">
        <v>130</v>
      </c>
      <c r="D108" s="16"/>
      <c r="E108" s="16">
        <v>276</v>
      </c>
      <c r="F108" s="16"/>
      <c r="G108" s="16">
        <v>208</v>
      </c>
      <c r="H108" s="16"/>
      <c r="I108" s="16">
        <v>4886</v>
      </c>
      <c r="J108" s="16">
        <v>50</v>
      </c>
      <c r="K108" s="16">
        <v>3155</v>
      </c>
      <c r="L108" s="32">
        <v>42</v>
      </c>
    </row>
    <row r="109" spans="2:12" x14ac:dyDescent="0.3">
      <c r="B109" s="6" t="s">
        <v>562</v>
      </c>
      <c r="C109" s="16">
        <v>49</v>
      </c>
      <c r="D109" s="16"/>
      <c r="E109" s="16"/>
      <c r="F109" s="16"/>
      <c r="G109" s="16"/>
      <c r="H109" s="16"/>
      <c r="I109" s="16"/>
      <c r="J109" s="16"/>
      <c r="K109" s="16"/>
      <c r="L109" s="69">
        <v>180</v>
      </c>
    </row>
    <row r="110" spans="2:12" x14ac:dyDescent="0.3">
      <c r="B110" s="6" t="s">
        <v>563</v>
      </c>
      <c r="C110" s="16">
        <v>118</v>
      </c>
      <c r="D110" s="16"/>
      <c r="E110" s="16"/>
      <c r="F110" s="16"/>
      <c r="G110" s="16"/>
      <c r="H110" s="16"/>
      <c r="I110" s="16"/>
      <c r="J110" s="16"/>
      <c r="K110" s="16"/>
      <c r="L110" s="69">
        <v>637</v>
      </c>
    </row>
    <row r="111" spans="2:12" x14ac:dyDescent="0.3">
      <c r="B111" s="6" t="s">
        <v>865</v>
      </c>
      <c r="C111" s="16">
        <v>1600</v>
      </c>
      <c r="D111" s="16">
        <v>59</v>
      </c>
      <c r="E111" s="16">
        <v>900</v>
      </c>
      <c r="F111" s="16">
        <v>2500</v>
      </c>
      <c r="G111" s="16"/>
      <c r="H111" s="16"/>
      <c r="I111" s="16">
        <v>305</v>
      </c>
      <c r="J111" s="16"/>
      <c r="K111" s="16"/>
      <c r="L111" s="95">
        <v>400</v>
      </c>
    </row>
    <row r="112" spans="2:12" x14ac:dyDescent="0.3">
      <c r="B112" s="6" t="s">
        <v>1148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45">
        <v>85361</v>
      </c>
    </row>
    <row r="113" spans="1:12" x14ac:dyDescent="0.3">
      <c r="B113" s="6" t="s">
        <v>564</v>
      </c>
      <c r="C113" s="16">
        <v>12</v>
      </c>
      <c r="D113" s="16"/>
      <c r="E113" s="16"/>
      <c r="F113" s="16"/>
      <c r="G113" s="16"/>
      <c r="H113" s="16"/>
      <c r="I113" s="16"/>
      <c r="J113" s="16"/>
      <c r="K113" s="16"/>
      <c r="L113" s="69">
        <v>284</v>
      </c>
    </row>
    <row r="114" spans="1:12" x14ac:dyDescent="0.3">
      <c r="B114" s="6" t="s">
        <v>1149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45">
        <v>171321</v>
      </c>
    </row>
    <row r="115" spans="1:12" x14ac:dyDescent="0.3">
      <c r="B115" s="6" t="s">
        <v>866</v>
      </c>
      <c r="C115" s="16"/>
      <c r="D115" s="16"/>
      <c r="E115" s="16"/>
      <c r="F115" s="16"/>
      <c r="G115" s="16"/>
      <c r="H115" s="16"/>
      <c r="I115" s="16">
        <v>5000</v>
      </c>
      <c r="J115" s="16"/>
      <c r="K115" s="16"/>
      <c r="L115" s="69"/>
    </row>
    <row r="116" spans="1:12" x14ac:dyDescent="0.3">
      <c r="B116" s="6" t="s">
        <v>255</v>
      </c>
      <c r="C116" s="16">
        <v>21</v>
      </c>
      <c r="D116" s="16"/>
      <c r="E116" s="16"/>
      <c r="F116" s="16"/>
      <c r="G116" s="16"/>
      <c r="H116" s="16"/>
      <c r="I116" s="16"/>
      <c r="J116" s="16"/>
      <c r="K116" s="16">
        <v>3</v>
      </c>
      <c r="L116" s="69"/>
    </row>
    <row r="117" spans="1:12" x14ac:dyDescent="0.3">
      <c r="A117" s="64" t="s">
        <v>1261</v>
      </c>
      <c r="B117" s="6" t="s">
        <v>1161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95">
        <v>35753</v>
      </c>
    </row>
    <row r="118" spans="1:12" x14ac:dyDescent="0.3">
      <c r="B118" s="6" t="s">
        <v>565</v>
      </c>
      <c r="C118" s="16">
        <v>9250</v>
      </c>
      <c r="D118" s="16"/>
      <c r="E118" s="16"/>
      <c r="F118" s="16"/>
      <c r="G118" s="16">
        <v>83</v>
      </c>
      <c r="H118" s="16"/>
      <c r="I118" s="16"/>
      <c r="J118" s="16"/>
      <c r="K118" s="16"/>
      <c r="L118" s="45">
        <v>1253</v>
      </c>
    </row>
    <row r="119" spans="1:12" x14ac:dyDescent="0.3">
      <c r="B119" s="6" t="s">
        <v>867</v>
      </c>
      <c r="C119" s="16">
        <v>12005</v>
      </c>
      <c r="D119" s="16">
        <v>4000</v>
      </c>
      <c r="E119" s="16">
        <v>5500</v>
      </c>
      <c r="F119" s="16">
        <v>7800</v>
      </c>
      <c r="G119" s="16">
        <v>2000</v>
      </c>
      <c r="H119" s="16">
        <v>3000</v>
      </c>
      <c r="I119" s="16">
        <v>4100</v>
      </c>
      <c r="J119" s="16"/>
      <c r="K119" s="16">
        <v>93323</v>
      </c>
      <c r="L119" s="45">
        <v>193892</v>
      </c>
    </row>
    <row r="120" spans="1:12" x14ac:dyDescent="0.3">
      <c r="B120" s="6" t="s">
        <v>256</v>
      </c>
      <c r="C120" s="16">
        <v>5165</v>
      </c>
      <c r="D120" s="16">
        <v>4900</v>
      </c>
      <c r="E120" s="16">
        <v>3704</v>
      </c>
      <c r="F120" s="16">
        <v>3844</v>
      </c>
      <c r="G120" s="16">
        <v>1584</v>
      </c>
      <c r="H120" s="16"/>
      <c r="I120" s="16"/>
      <c r="J120" s="16">
        <v>652</v>
      </c>
      <c r="K120" s="16">
        <v>1551</v>
      </c>
      <c r="L120" s="45">
        <v>907</v>
      </c>
    </row>
    <row r="121" spans="1:12" x14ac:dyDescent="0.3">
      <c r="B121" s="6" t="s">
        <v>1163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45">
        <v>10</v>
      </c>
    </row>
    <row r="122" spans="1:12" x14ac:dyDescent="0.3">
      <c r="B122" s="6" t="s">
        <v>257</v>
      </c>
      <c r="C122" s="16"/>
      <c r="D122" s="16">
        <v>300</v>
      </c>
      <c r="E122" s="16">
        <v>790</v>
      </c>
      <c r="F122" s="16"/>
      <c r="G122" s="16"/>
      <c r="H122" s="16"/>
      <c r="I122" s="16">
        <v>15928</v>
      </c>
      <c r="J122" s="16"/>
      <c r="K122" s="16">
        <v>3</v>
      </c>
      <c r="L122" s="69"/>
    </row>
    <row r="123" spans="1:12" x14ac:dyDescent="0.3">
      <c r="B123" s="6" t="s">
        <v>566</v>
      </c>
      <c r="C123" s="16">
        <v>30</v>
      </c>
      <c r="D123" s="16"/>
      <c r="E123" s="16"/>
      <c r="F123" s="16"/>
      <c r="G123" s="16"/>
      <c r="H123" s="16"/>
      <c r="I123" s="16"/>
      <c r="J123" s="16"/>
      <c r="K123" s="16"/>
      <c r="L123" s="69"/>
    </row>
    <row r="124" spans="1:12" x14ac:dyDescent="0.3">
      <c r="B124" s="6" t="s">
        <v>567</v>
      </c>
      <c r="C124" s="16">
        <v>485</v>
      </c>
      <c r="D124" s="16"/>
      <c r="E124" s="16"/>
      <c r="F124" s="16"/>
      <c r="G124" s="16"/>
      <c r="H124" s="16"/>
      <c r="I124" s="16"/>
      <c r="J124" s="16"/>
      <c r="K124" s="16"/>
      <c r="L124" s="69"/>
    </row>
    <row r="125" spans="1:12" x14ac:dyDescent="0.3">
      <c r="B125" s="6" t="s">
        <v>986</v>
      </c>
      <c r="C125" s="16"/>
      <c r="D125" s="16">
        <v>3200</v>
      </c>
      <c r="E125" s="16">
        <v>2111</v>
      </c>
      <c r="F125" s="16">
        <v>1952</v>
      </c>
      <c r="G125" s="16"/>
      <c r="H125" s="16"/>
      <c r="I125" s="16"/>
      <c r="J125" s="16"/>
      <c r="K125" s="16"/>
      <c r="L125" s="45">
        <v>7420</v>
      </c>
    </row>
    <row r="126" spans="1:12" x14ac:dyDescent="0.3">
      <c r="B126" s="6" t="s">
        <v>945</v>
      </c>
      <c r="C126" s="16">
        <v>186220</v>
      </c>
      <c r="D126" s="16">
        <v>18130</v>
      </c>
      <c r="E126" s="16">
        <v>37480</v>
      </c>
      <c r="F126" s="16">
        <v>59562</v>
      </c>
      <c r="G126" s="16">
        <v>242689</v>
      </c>
      <c r="H126" s="16">
        <v>80924</v>
      </c>
      <c r="I126" s="16">
        <v>149596</v>
      </c>
      <c r="J126" s="16">
        <v>11775</v>
      </c>
      <c r="K126" s="16">
        <v>24870</v>
      </c>
      <c r="L126" s="69"/>
    </row>
    <row r="127" spans="1:12" x14ac:dyDescent="0.3">
      <c r="B127" s="6" t="s">
        <v>568</v>
      </c>
      <c r="C127" s="16">
        <v>9</v>
      </c>
      <c r="D127" s="16"/>
      <c r="E127" s="16"/>
      <c r="F127" s="16"/>
      <c r="G127" s="16"/>
      <c r="H127" s="16"/>
      <c r="I127" s="16"/>
      <c r="J127" s="16"/>
      <c r="K127" s="16">
        <v>7</v>
      </c>
      <c r="L127" s="69"/>
    </row>
    <row r="128" spans="1:12" x14ac:dyDescent="0.3">
      <c r="B128" s="6" t="s">
        <v>569</v>
      </c>
      <c r="C128" s="16">
        <v>19</v>
      </c>
      <c r="D128" s="16"/>
      <c r="E128" s="16"/>
      <c r="F128" s="16"/>
      <c r="G128" s="16"/>
      <c r="H128" s="16"/>
      <c r="I128" s="16"/>
      <c r="J128" s="16"/>
      <c r="K128" s="16"/>
      <c r="L128" s="69"/>
    </row>
    <row r="129" spans="2:12" x14ac:dyDescent="0.3">
      <c r="B129" s="6" t="s">
        <v>258</v>
      </c>
      <c r="C129" s="16"/>
      <c r="D129" s="16"/>
      <c r="E129" s="16">
        <v>45681</v>
      </c>
      <c r="F129" s="16">
        <v>47975</v>
      </c>
      <c r="G129" s="16">
        <v>11000</v>
      </c>
      <c r="H129" s="16">
        <v>14146</v>
      </c>
      <c r="I129" s="16">
        <v>9000</v>
      </c>
      <c r="J129" s="16"/>
      <c r="K129" s="16">
        <v>69000</v>
      </c>
      <c r="L129" s="45">
        <v>19863</v>
      </c>
    </row>
    <row r="130" spans="2:12" x14ac:dyDescent="0.3">
      <c r="B130" s="6" t="s">
        <v>570</v>
      </c>
      <c r="C130" s="16">
        <v>9</v>
      </c>
      <c r="D130" s="16"/>
      <c r="E130" s="16"/>
      <c r="F130" s="16"/>
      <c r="G130" s="16"/>
      <c r="H130" s="16"/>
      <c r="I130" s="16"/>
      <c r="J130" s="16"/>
      <c r="K130" s="16">
        <v>2</v>
      </c>
      <c r="L130" s="69"/>
    </row>
    <row r="131" spans="2:12" x14ac:dyDescent="0.3">
      <c r="B131" s="6" t="s">
        <v>571</v>
      </c>
      <c r="C131" s="16">
        <v>2</v>
      </c>
      <c r="D131" s="16"/>
      <c r="E131" s="16"/>
      <c r="F131" s="16"/>
      <c r="G131" s="16"/>
      <c r="H131" s="16"/>
      <c r="I131" s="16"/>
      <c r="J131" s="16"/>
      <c r="K131" s="16"/>
      <c r="L131" s="69"/>
    </row>
    <row r="132" spans="2:12" x14ac:dyDescent="0.3">
      <c r="B132" s="6" t="s">
        <v>9</v>
      </c>
      <c r="C132" s="16">
        <v>70500</v>
      </c>
      <c r="D132" s="16"/>
      <c r="E132" s="16"/>
      <c r="F132" s="16">
        <v>7000</v>
      </c>
      <c r="G132" s="16"/>
      <c r="H132" s="16">
        <v>5000</v>
      </c>
      <c r="I132" s="16">
        <v>1567</v>
      </c>
      <c r="J132" s="16">
        <v>57610</v>
      </c>
      <c r="K132" s="16">
        <v>33569</v>
      </c>
      <c r="L132" s="69"/>
    </row>
    <row r="133" spans="2:12" ht="16.5" x14ac:dyDescent="0.35">
      <c r="B133" s="5" t="s">
        <v>10</v>
      </c>
      <c r="C133" s="33">
        <f t="shared" ref="C133:K133" si="0">SUM(C5:C132)</f>
        <v>1065371</v>
      </c>
      <c r="D133" s="33">
        <f t="shared" si="0"/>
        <v>318511</v>
      </c>
      <c r="E133" s="33">
        <f t="shared" si="0"/>
        <v>412535</v>
      </c>
      <c r="F133" s="33">
        <f t="shared" si="0"/>
        <v>753744</v>
      </c>
      <c r="G133" s="33">
        <f t="shared" si="0"/>
        <v>1195107</v>
      </c>
      <c r="H133" s="33">
        <f t="shared" si="0"/>
        <v>1006435</v>
      </c>
      <c r="I133" s="33">
        <f t="shared" si="0"/>
        <v>1222998</v>
      </c>
      <c r="J133" s="33">
        <f t="shared" si="0"/>
        <v>699668</v>
      </c>
      <c r="K133" s="33">
        <f t="shared" si="0"/>
        <v>3006278</v>
      </c>
      <c r="L133" s="70">
        <v>2812949</v>
      </c>
    </row>
  </sheetData>
  <phoneticPr fontId="2" type="noConversion"/>
  <pageMargins left="0.21" right="0.17" top="0.32" bottom="0.36" header="0" footer="0"/>
  <pageSetup scale="8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zoomScale="90" workbookViewId="0">
      <selection activeCell="L7" sqref="L7"/>
    </sheetView>
  </sheetViews>
  <sheetFormatPr baseColWidth="10" defaultRowHeight="12.75" x14ac:dyDescent="0.2"/>
  <cols>
    <col min="2" max="2" width="23.28515625" customWidth="1"/>
  </cols>
  <sheetData>
    <row r="2" spans="2:12" ht="16.5" x14ac:dyDescent="0.35">
      <c r="B2" s="3" t="s">
        <v>572</v>
      </c>
      <c r="C2" s="2"/>
      <c r="D2" s="2"/>
    </row>
    <row r="3" spans="2:12" ht="16.5" x14ac:dyDescent="0.35">
      <c r="B3" s="4" t="s">
        <v>573</v>
      </c>
      <c r="C3" s="3">
        <v>2001</v>
      </c>
      <c r="D3" s="3">
        <v>2002</v>
      </c>
      <c r="E3" s="28">
        <v>2003</v>
      </c>
      <c r="F3" s="3">
        <v>2004</v>
      </c>
      <c r="G3" s="3">
        <v>2005</v>
      </c>
      <c r="H3" s="28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10</v>
      </c>
    </row>
    <row r="5" spans="2:12" ht="15" x14ac:dyDescent="0.3">
      <c r="B5" s="6" t="s">
        <v>574</v>
      </c>
      <c r="C5" s="16">
        <v>1700</v>
      </c>
      <c r="D5" s="16"/>
      <c r="E5" s="16">
        <v>1200</v>
      </c>
      <c r="F5" s="16"/>
      <c r="G5" s="16">
        <v>1000</v>
      </c>
      <c r="H5" s="16"/>
      <c r="I5" s="16"/>
      <c r="J5" s="16"/>
      <c r="K5" s="16"/>
      <c r="L5" s="69"/>
    </row>
    <row r="6" spans="2:12" ht="15" x14ac:dyDescent="0.3">
      <c r="B6" s="6" t="s">
        <v>224</v>
      </c>
      <c r="C6" s="38"/>
      <c r="D6" s="38"/>
      <c r="E6" s="38">
        <v>15</v>
      </c>
      <c r="F6" s="38">
        <v>15</v>
      </c>
      <c r="G6" s="38"/>
      <c r="H6" s="38"/>
      <c r="I6" s="38"/>
      <c r="J6" s="38"/>
      <c r="K6" s="38">
        <v>1000</v>
      </c>
      <c r="L6" s="69">
        <v>300</v>
      </c>
    </row>
    <row r="7" spans="2:12" ht="14.25" customHeight="1" x14ac:dyDescent="0.35">
      <c r="B7" s="5" t="s">
        <v>10</v>
      </c>
      <c r="C7" s="33">
        <f>SUM(C5:C6)</f>
        <v>1700</v>
      </c>
      <c r="D7" s="33"/>
      <c r="E7" s="33">
        <f>SUM(E5:E6)</f>
        <v>1215</v>
      </c>
      <c r="F7" s="33"/>
      <c r="G7" s="33">
        <f>SUM(G5:G6)</f>
        <v>1000</v>
      </c>
      <c r="H7" s="33"/>
      <c r="I7" s="33"/>
      <c r="J7" s="33"/>
      <c r="K7" s="33">
        <f>SUM(K5:K6)</f>
        <v>1000</v>
      </c>
      <c r="L7" s="80">
        <v>300</v>
      </c>
    </row>
  </sheetData>
  <phoneticPr fontId="0" type="noConversion"/>
  <pageMargins left="0.52" right="0.75" top="0.61" bottom="1" header="0" footer="0"/>
  <pageSetup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opLeftCell="A10" zoomScale="90" workbookViewId="0">
      <selection activeCell="L13" sqref="L13"/>
    </sheetView>
  </sheetViews>
  <sheetFormatPr baseColWidth="10" defaultRowHeight="15" x14ac:dyDescent="0.3"/>
  <cols>
    <col min="1" max="1" width="4.85546875" customWidth="1"/>
    <col min="2" max="2" width="22.7109375" style="15" customWidth="1"/>
    <col min="3" max="8" width="11.7109375" style="15" customWidth="1"/>
    <col min="9" max="11" width="11.7109375" customWidth="1"/>
  </cols>
  <sheetData>
    <row r="2" spans="2:12" ht="16.5" x14ac:dyDescent="0.35">
      <c r="B2" s="3" t="s">
        <v>259</v>
      </c>
      <c r="C2" s="3"/>
      <c r="D2" s="3"/>
      <c r="E2" s="3"/>
      <c r="F2" s="3"/>
      <c r="G2" s="3"/>
      <c r="H2" s="3"/>
    </row>
    <row r="3" spans="2:12" ht="16.5" x14ac:dyDescent="0.35">
      <c r="B3" s="4" t="s">
        <v>260</v>
      </c>
      <c r="C3" s="55">
        <v>2001</v>
      </c>
      <c r="D3" s="55">
        <v>2002</v>
      </c>
      <c r="E3" s="55">
        <v>2003</v>
      </c>
      <c r="F3" s="55">
        <v>2004</v>
      </c>
      <c r="G3" s="55">
        <v>2005</v>
      </c>
      <c r="H3" s="55">
        <v>2006</v>
      </c>
      <c r="I3" s="55">
        <v>2007</v>
      </c>
      <c r="J3" s="55">
        <v>2008</v>
      </c>
      <c r="K3" s="55">
        <v>2009</v>
      </c>
      <c r="L3" s="44">
        <v>2010</v>
      </c>
    </row>
    <row r="4" spans="2:12" ht="16.5" x14ac:dyDescent="0.35">
      <c r="B4" s="5" t="s">
        <v>2</v>
      </c>
      <c r="C4" s="54" t="s">
        <v>10</v>
      </c>
      <c r="D4" s="54" t="s">
        <v>10</v>
      </c>
      <c r="E4" s="54" t="s">
        <v>10</v>
      </c>
      <c r="F4" s="54" t="s">
        <v>10</v>
      </c>
      <c r="G4" s="54" t="s">
        <v>10</v>
      </c>
      <c r="H4" s="54" t="s">
        <v>10</v>
      </c>
      <c r="I4" s="54" t="s">
        <v>10</v>
      </c>
      <c r="J4" s="54" t="s">
        <v>10</v>
      </c>
      <c r="K4" s="54" t="s">
        <v>10</v>
      </c>
      <c r="L4" s="72" t="s">
        <v>1236</v>
      </c>
    </row>
    <row r="5" spans="2:12" ht="16.5" x14ac:dyDescent="0.35">
      <c r="B5" s="5" t="s">
        <v>1134</v>
      </c>
      <c r="C5" s="54"/>
      <c r="D5" s="54"/>
      <c r="E5" s="54"/>
      <c r="F5" s="54"/>
      <c r="G5" s="54"/>
      <c r="H5" s="54"/>
      <c r="I5" s="54"/>
      <c r="J5" s="54"/>
      <c r="K5" s="54"/>
      <c r="L5" s="69">
        <v>400</v>
      </c>
    </row>
    <row r="6" spans="2:12" x14ac:dyDescent="0.3">
      <c r="B6" s="6" t="s">
        <v>868</v>
      </c>
      <c r="C6" s="16">
        <v>46230</v>
      </c>
      <c r="D6" s="16">
        <v>20700</v>
      </c>
      <c r="E6" s="16">
        <v>22245</v>
      </c>
      <c r="F6" s="16">
        <v>27935</v>
      </c>
      <c r="G6" s="16">
        <v>27830</v>
      </c>
      <c r="H6" s="16">
        <v>32606</v>
      </c>
      <c r="I6" s="16">
        <v>17292</v>
      </c>
      <c r="J6" s="16">
        <v>21231</v>
      </c>
      <c r="K6" s="16">
        <v>16257</v>
      </c>
      <c r="L6" s="45">
        <v>10700</v>
      </c>
    </row>
    <row r="7" spans="2:12" x14ac:dyDescent="0.3">
      <c r="B7" s="6" t="s">
        <v>261</v>
      </c>
      <c r="C7" s="16">
        <v>1400</v>
      </c>
      <c r="D7" s="16"/>
      <c r="E7" s="16"/>
      <c r="F7" s="16"/>
      <c r="G7" s="16"/>
      <c r="H7" s="16"/>
      <c r="I7" s="16">
        <v>10</v>
      </c>
      <c r="J7" s="16">
        <v>100</v>
      </c>
      <c r="K7" s="16">
        <v>865</v>
      </c>
      <c r="L7" s="45">
        <v>1250</v>
      </c>
    </row>
    <row r="8" spans="2:12" x14ac:dyDescent="0.3">
      <c r="B8" s="6" t="s">
        <v>575</v>
      </c>
      <c r="C8" s="16">
        <v>21586</v>
      </c>
      <c r="D8" s="16">
        <v>23800</v>
      </c>
      <c r="E8" s="16">
        <v>15052</v>
      </c>
      <c r="F8" s="16">
        <v>14173</v>
      </c>
      <c r="G8" s="16">
        <v>5464</v>
      </c>
      <c r="H8" s="16">
        <v>69048</v>
      </c>
      <c r="I8" s="16"/>
      <c r="J8" s="16"/>
      <c r="K8" s="16"/>
      <c r="L8" s="69"/>
    </row>
    <row r="9" spans="2:12" x14ac:dyDescent="0.3">
      <c r="B9" s="6" t="s">
        <v>576</v>
      </c>
      <c r="C9" s="16">
        <v>1287</v>
      </c>
      <c r="D9" s="16">
        <v>13400</v>
      </c>
      <c r="E9" s="16">
        <v>12807</v>
      </c>
      <c r="F9" s="16">
        <v>28478</v>
      </c>
      <c r="G9" s="16">
        <v>7001</v>
      </c>
      <c r="H9" s="16"/>
      <c r="I9" s="16"/>
      <c r="J9" s="16"/>
      <c r="K9" s="16"/>
      <c r="L9" s="69"/>
    </row>
    <row r="10" spans="2:12" x14ac:dyDescent="0.3">
      <c r="B10" s="6" t="s">
        <v>49</v>
      </c>
      <c r="C10" s="16">
        <v>207</v>
      </c>
      <c r="D10" s="16"/>
      <c r="E10" s="16">
        <v>8000</v>
      </c>
      <c r="F10" s="16">
        <v>13000</v>
      </c>
      <c r="G10" s="16">
        <v>15000</v>
      </c>
      <c r="H10" s="16">
        <v>15000</v>
      </c>
      <c r="I10" s="16"/>
      <c r="J10" s="16">
        <v>100</v>
      </c>
      <c r="K10" s="16"/>
      <c r="L10" s="69"/>
    </row>
    <row r="11" spans="2:12" x14ac:dyDescent="0.3">
      <c r="B11" s="6" t="s">
        <v>1133</v>
      </c>
      <c r="C11" s="16"/>
      <c r="D11" s="16"/>
      <c r="E11" s="16"/>
      <c r="F11" s="16"/>
      <c r="G11" s="16"/>
      <c r="H11" s="16"/>
      <c r="I11" s="16"/>
      <c r="J11" s="16"/>
      <c r="K11" s="16"/>
      <c r="L11" s="45">
        <v>60203</v>
      </c>
    </row>
    <row r="12" spans="2:12" x14ac:dyDescent="0.3">
      <c r="B12" s="6" t="s">
        <v>9</v>
      </c>
      <c r="C12" s="16">
        <v>2000</v>
      </c>
      <c r="D12" s="16"/>
      <c r="E12" s="16"/>
      <c r="F12" s="16"/>
      <c r="G12" s="16"/>
      <c r="H12" s="16"/>
      <c r="I12" s="16"/>
      <c r="J12" s="16">
        <v>100</v>
      </c>
      <c r="K12" s="16">
        <v>774</v>
      </c>
      <c r="L12" s="69"/>
    </row>
    <row r="13" spans="2:12" ht="16.5" x14ac:dyDescent="0.35">
      <c r="B13" s="5" t="s">
        <v>10</v>
      </c>
      <c r="C13" s="33">
        <f t="shared" ref="C13:K13" si="0">SUM(C6:C12)</f>
        <v>72710</v>
      </c>
      <c r="D13" s="33">
        <f t="shared" si="0"/>
        <v>57900</v>
      </c>
      <c r="E13" s="33">
        <f t="shared" si="0"/>
        <v>58104</v>
      </c>
      <c r="F13" s="33">
        <f t="shared" si="0"/>
        <v>83586</v>
      </c>
      <c r="G13" s="33">
        <f t="shared" si="0"/>
        <v>55295</v>
      </c>
      <c r="H13" s="33">
        <f t="shared" si="0"/>
        <v>116654</v>
      </c>
      <c r="I13" s="33">
        <f t="shared" si="0"/>
        <v>17302</v>
      </c>
      <c r="J13" s="33">
        <f t="shared" si="0"/>
        <v>21531</v>
      </c>
      <c r="K13" s="33">
        <f t="shared" si="0"/>
        <v>17896</v>
      </c>
      <c r="L13" s="70">
        <v>72553</v>
      </c>
    </row>
    <row r="14" spans="2:12" x14ac:dyDescent="0.3">
      <c r="B14" s="23"/>
      <c r="C14" s="23"/>
      <c r="D14" s="23"/>
      <c r="E14" s="23"/>
      <c r="F14" s="23"/>
      <c r="G14" s="23"/>
      <c r="H14" s="23"/>
    </row>
  </sheetData>
  <phoneticPr fontId="2" type="noConversion"/>
  <pageMargins left="0.32" right="0.59" top="0.73" bottom="1" header="0" footer="0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zoomScale="90" workbookViewId="0">
      <selection activeCell="L10" sqref="L10"/>
    </sheetView>
  </sheetViews>
  <sheetFormatPr baseColWidth="10" defaultRowHeight="15" x14ac:dyDescent="0.3"/>
  <cols>
    <col min="2" max="2" width="21.42578125" style="15" customWidth="1"/>
    <col min="3" max="8" width="11.7109375" style="15" customWidth="1"/>
  </cols>
  <sheetData>
    <row r="2" spans="1:12" ht="16.5" x14ac:dyDescent="0.35">
      <c r="B2" s="3" t="s">
        <v>262</v>
      </c>
      <c r="C2" s="3"/>
      <c r="D2" s="3"/>
      <c r="E2" s="3"/>
      <c r="F2" s="3"/>
      <c r="G2" s="3"/>
      <c r="H2" s="3"/>
    </row>
    <row r="3" spans="1:12" ht="16.5" x14ac:dyDescent="0.35">
      <c r="B3" s="4" t="s">
        <v>263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1:12" ht="16.5" x14ac:dyDescent="0.35">
      <c r="B4" s="56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1244</v>
      </c>
    </row>
    <row r="5" spans="1:12" s="25" customFormat="1" x14ac:dyDescent="0.3">
      <c r="A5" s="64"/>
      <c r="B5" s="67" t="s">
        <v>1033</v>
      </c>
      <c r="C5" s="54"/>
      <c r="D5" s="54"/>
      <c r="E5" s="54"/>
      <c r="F5" s="54">
        <v>40000</v>
      </c>
      <c r="G5" s="54"/>
      <c r="H5" s="54"/>
      <c r="I5" s="54"/>
      <c r="J5" s="54"/>
      <c r="K5" s="54"/>
      <c r="L5" s="74"/>
    </row>
    <row r="6" spans="1:12" x14ac:dyDescent="0.3">
      <c r="B6" s="6" t="s">
        <v>264</v>
      </c>
      <c r="C6" s="54"/>
      <c r="D6" s="54"/>
      <c r="E6" s="54"/>
      <c r="F6" s="54"/>
      <c r="G6" s="54"/>
      <c r="H6" s="54"/>
      <c r="I6" s="57"/>
      <c r="J6" s="57"/>
      <c r="K6" s="51"/>
      <c r="L6" s="69"/>
    </row>
    <row r="7" spans="1:12" x14ac:dyDescent="0.3">
      <c r="B7" s="6" t="s">
        <v>265</v>
      </c>
      <c r="C7" s="6"/>
      <c r="D7" s="6"/>
      <c r="E7" s="6"/>
      <c r="F7" s="6"/>
      <c r="G7" s="6"/>
      <c r="H7" s="6"/>
      <c r="I7" s="16"/>
      <c r="J7" s="16">
        <v>7000</v>
      </c>
      <c r="K7" s="50">
        <v>4060</v>
      </c>
      <c r="L7" s="45">
        <v>6886</v>
      </c>
    </row>
    <row r="8" spans="1:12" x14ac:dyDescent="0.3">
      <c r="B8" s="6" t="s">
        <v>723</v>
      </c>
      <c r="C8" s="6"/>
      <c r="D8" s="6"/>
      <c r="E8" s="6"/>
      <c r="F8" s="6"/>
      <c r="G8" s="6"/>
      <c r="H8" s="6"/>
      <c r="I8" s="16"/>
      <c r="J8" s="16"/>
      <c r="K8" s="50">
        <v>200</v>
      </c>
      <c r="L8" s="45">
        <v>1000</v>
      </c>
    </row>
    <row r="9" spans="1:12" x14ac:dyDescent="0.3">
      <c r="B9" s="6" t="s">
        <v>266</v>
      </c>
      <c r="C9" s="6"/>
      <c r="D9" s="6">
        <v>2000</v>
      </c>
      <c r="E9" s="6"/>
      <c r="F9" s="6">
        <v>2000</v>
      </c>
      <c r="G9" s="6"/>
      <c r="H9" s="6">
        <v>30000</v>
      </c>
      <c r="I9" s="16"/>
      <c r="J9" s="16"/>
      <c r="K9" s="50"/>
      <c r="L9" s="69">
        <v>20</v>
      </c>
    </row>
    <row r="10" spans="1:12" ht="16.5" x14ac:dyDescent="0.35">
      <c r="B10" s="5" t="s">
        <v>10</v>
      </c>
      <c r="C10" s="5"/>
      <c r="D10" s="5">
        <f>SUM(D6:D9)</f>
        <v>2000</v>
      </c>
      <c r="E10" s="5"/>
      <c r="F10" s="5"/>
      <c r="G10" s="5"/>
      <c r="H10" s="5"/>
      <c r="I10" s="33"/>
      <c r="J10" s="33">
        <f>SUM(J6:J9)</f>
        <v>7000</v>
      </c>
      <c r="K10" s="33">
        <f>SUM(K6:K9)</f>
        <v>4260</v>
      </c>
      <c r="L10" s="70">
        <v>7906</v>
      </c>
    </row>
    <row r="11" spans="1:12" x14ac:dyDescent="0.3">
      <c r="B11" s="23"/>
      <c r="C11" s="23"/>
      <c r="D11" s="23"/>
      <c r="E11" s="23"/>
      <c r="F11" s="23"/>
      <c r="G11" s="23"/>
      <c r="H11" s="23"/>
    </row>
    <row r="12" spans="1:12" x14ac:dyDescent="0.3">
      <c r="B12" s="23"/>
      <c r="C12" s="23"/>
      <c r="D12" s="23"/>
      <c r="E12" s="23"/>
      <c r="F12" s="23"/>
      <c r="G12" s="23"/>
      <c r="H12" s="23"/>
    </row>
    <row r="13" spans="1:12" x14ac:dyDescent="0.3">
      <c r="B13" s="23"/>
      <c r="C13" s="23"/>
      <c r="D13" s="23"/>
      <c r="E13" s="23"/>
      <c r="F13" s="23"/>
      <c r="G13" s="23"/>
      <c r="H13" s="23"/>
    </row>
  </sheetData>
  <phoneticPr fontId="2" type="noConversion"/>
  <pageMargins left="0.64" right="0.6" top="0.6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zoomScale="90" workbookViewId="0">
      <selection activeCell="L27" sqref="L27"/>
    </sheetView>
  </sheetViews>
  <sheetFormatPr baseColWidth="10" defaultRowHeight="12.75" x14ac:dyDescent="0.2"/>
  <cols>
    <col min="1" max="1" width="6.7109375" customWidth="1"/>
    <col min="2" max="2" width="32.5703125" style="10" customWidth="1"/>
    <col min="3" max="3" width="11.7109375" style="10" customWidth="1"/>
    <col min="4" max="5" width="10.28515625" style="10" customWidth="1"/>
    <col min="6" max="6" width="10.42578125" style="10" customWidth="1"/>
    <col min="7" max="7" width="10.28515625" style="10" customWidth="1"/>
    <col min="8" max="8" width="10.42578125" style="10" customWidth="1"/>
    <col min="9" max="10" width="10.7109375" style="1" customWidth="1"/>
    <col min="11" max="11" width="11.7109375" customWidth="1"/>
  </cols>
  <sheetData>
    <row r="2" spans="2:12" ht="16.5" x14ac:dyDescent="0.35">
      <c r="B2" s="3" t="s">
        <v>46</v>
      </c>
      <c r="C2" s="3"/>
      <c r="D2" s="3"/>
      <c r="E2" s="3"/>
      <c r="F2" s="3"/>
      <c r="G2" s="3"/>
      <c r="H2" s="3"/>
    </row>
    <row r="3" spans="2:12" ht="16.5" x14ac:dyDescent="0.35">
      <c r="B3" s="4" t="s">
        <v>47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44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ht="15" x14ac:dyDescent="0.3">
      <c r="B5" s="6" t="s">
        <v>352</v>
      </c>
      <c r="C5" s="16">
        <v>200</v>
      </c>
      <c r="D5" s="16">
        <v>200</v>
      </c>
      <c r="E5" s="16">
        <v>200</v>
      </c>
      <c r="F5" s="16">
        <v>200</v>
      </c>
      <c r="G5" s="16">
        <v>250</v>
      </c>
      <c r="H5" s="16"/>
      <c r="I5" s="16"/>
      <c r="J5" s="16"/>
      <c r="K5" s="45"/>
      <c r="L5" s="69"/>
    </row>
    <row r="6" spans="2:12" ht="15" x14ac:dyDescent="0.3">
      <c r="B6" s="6" t="s">
        <v>1060</v>
      </c>
      <c r="C6" s="16"/>
      <c r="D6" s="16"/>
      <c r="E6" s="16"/>
      <c r="F6" s="16"/>
      <c r="G6" s="16"/>
      <c r="H6" s="16"/>
      <c r="I6" s="16"/>
      <c r="J6" s="16"/>
      <c r="K6" s="45"/>
      <c r="L6" s="45">
        <v>6000</v>
      </c>
    </row>
    <row r="7" spans="2:12" ht="15" x14ac:dyDescent="0.3">
      <c r="B7" s="6" t="s">
        <v>48</v>
      </c>
      <c r="C7" s="16">
        <v>175200</v>
      </c>
      <c r="D7" s="16">
        <v>150</v>
      </c>
      <c r="E7" s="16">
        <v>150</v>
      </c>
      <c r="F7" s="16">
        <v>200</v>
      </c>
      <c r="G7" s="16">
        <v>1050</v>
      </c>
      <c r="H7" s="16">
        <v>70000</v>
      </c>
      <c r="I7" s="16">
        <v>373000</v>
      </c>
      <c r="J7" s="16"/>
      <c r="K7" s="45">
        <v>338900</v>
      </c>
      <c r="L7" s="45">
        <v>76000</v>
      </c>
    </row>
    <row r="8" spans="2:12" ht="15" x14ac:dyDescent="0.3">
      <c r="B8" s="6" t="s">
        <v>405</v>
      </c>
      <c r="C8" s="16">
        <v>2600</v>
      </c>
      <c r="D8" s="16"/>
      <c r="E8" s="16">
        <v>150</v>
      </c>
      <c r="F8" s="16">
        <v>100</v>
      </c>
      <c r="G8" s="16">
        <v>100</v>
      </c>
      <c r="H8" s="16"/>
      <c r="I8" s="16"/>
      <c r="J8" s="16"/>
      <c r="K8" s="45"/>
      <c r="L8" s="69"/>
    </row>
    <row r="9" spans="2:12" ht="15" x14ac:dyDescent="0.3">
      <c r="B9" s="6" t="s">
        <v>1061</v>
      </c>
      <c r="C9" s="16"/>
      <c r="D9" s="16"/>
      <c r="E9" s="16"/>
      <c r="F9" s="16"/>
      <c r="G9" s="16"/>
      <c r="H9" s="16"/>
      <c r="I9" s="16"/>
      <c r="J9" s="16"/>
      <c r="K9" s="45"/>
      <c r="L9" s="45">
        <v>6000</v>
      </c>
    </row>
    <row r="10" spans="2:12" ht="15" x14ac:dyDescent="0.3">
      <c r="B10" s="6" t="s">
        <v>404</v>
      </c>
      <c r="C10" s="16">
        <v>500</v>
      </c>
      <c r="D10" s="16"/>
      <c r="E10" s="16"/>
      <c r="F10" s="16"/>
      <c r="G10" s="16"/>
      <c r="H10" s="16"/>
      <c r="I10" s="16"/>
      <c r="J10" s="16"/>
      <c r="K10" s="45"/>
      <c r="L10" s="69"/>
    </row>
    <row r="11" spans="2:12" ht="15" x14ac:dyDescent="0.3">
      <c r="B11" s="6" t="s">
        <v>1062</v>
      </c>
      <c r="C11" s="16"/>
      <c r="D11" s="16"/>
      <c r="E11" s="16"/>
      <c r="F11" s="16"/>
      <c r="G11" s="16"/>
      <c r="H11" s="16"/>
      <c r="I11" s="16"/>
      <c r="J11" s="16"/>
      <c r="K11" s="45"/>
      <c r="L11" s="45">
        <v>40</v>
      </c>
    </row>
    <row r="12" spans="2:12" ht="15" x14ac:dyDescent="0.3">
      <c r="B12" s="7" t="s">
        <v>49</v>
      </c>
      <c r="C12" s="32"/>
      <c r="D12" s="32"/>
      <c r="E12" s="32"/>
      <c r="F12" s="32"/>
      <c r="G12" s="32"/>
      <c r="H12" s="32"/>
      <c r="I12" s="16"/>
      <c r="J12" s="16">
        <v>4500</v>
      </c>
      <c r="K12" s="45"/>
      <c r="L12" s="69"/>
    </row>
    <row r="13" spans="2:12" ht="15" x14ac:dyDescent="0.3">
      <c r="B13" s="7" t="s">
        <v>406</v>
      </c>
      <c r="C13" s="32">
        <v>100</v>
      </c>
      <c r="D13" s="32">
        <v>100</v>
      </c>
      <c r="E13" s="32">
        <v>100</v>
      </c>
      <c r="F13" s="32">
        <v>100</v>
      </c>
      <c r="G13" s="32">
        <v>100</v>
      </c>
      <c r="H13" s="32"/>
      <c r="I13" s="16"/>
      <c r="J13" s="16"/>
      <c r="K13" s="45">
        <v>700</v>
      </c>
      <c r="L13" s="69"/>
    </row>
    <row r="14" spans="2:12" ht="15" x14ac:dyDescent="0.3">
      <c r="B14" s="7" t="s">
        <v>407</v>
      </c>
      <c r="C14" s="32">
        <v>400</v>
      </c>
      <c r="D14" s="32"/>
      <c r="E14" s="32"/>
      <c r="F14" s="32"/>
      <c r="G14" s="32"/>
      <c r="H14" s="32"/>
      <c r="I14" s="16"/>
      <c r="J14" s="16"/>
      <c r="K14" s="45"/>
      <c r="L14" s="69"/>
    </row>
    <row r="15" spans="2:12" ht="15" x14ac:dyDescent="0.3">
      <c r="B15" s="7" t="s">
        <v>408</v>
      </c>
      <c r="C15" s="32">
        <v>1500</v>
      </c>
      <c r="D15" s="32"/>
      <c r="E15" s="32"/>
      <c r="F15" s="32"/>
      <c r="G15" s="32"/>
      <c r="H15" s="32"/>
      <c r="I15" s="16"/>
      <c r="J15" s="16"/>
      <c r="K15" s="45"/>
      <c r="L15" s="69"/>
    </row>
    <row r="16" spans="2:12" ht="15" x14ac:dyDescent="0.3">
      <c r="B16" s="6" t="s">
        <v>50</v>
      </c>
      <c r="C16" s="16"/>
      <c r="D16" s="16"/>
      <c r="E16" s="16"/>
      <c r="F16" s="16"/>
      <c r="G16" s="16"/>
      <c r="H16" s="16"/>
      <c r="I16" s="16"/>
      <c r="J16" s="16">
        <v>268</v>
      </c>
      <c r="K16" s="45"/>
      <c r="L16" s="69">
        <v>160</v>
      </c>
    </row>
    <row r="17" spans="2:12" ht="16.5" x14ac:dyDescent="0.35">
      <c r="B17" s="6" t="s">
        <v>51</v>
      </c>
      <c r="C17" s="33"/>
      <c r="D17" s="33"/>
      <c r="E17" s="33"/>
      <c r="F17" s="33"/>
      <c r="G17" s="33"/>
      <c r="H17" s="33"/>
      <c r="I17" s="16">
        <v>150000</v>
      </c>
      <c r="J17" s="16"/>
      <c r="K17" s="45"/>
      <c r="L17" s="69"/>
    </row>
    <row r="18" spans="2:12" ht="16.5" x14ac:dyDescent="0.35">
      <c r="B18" s="6" t="s">
        <v>52</v>
      </c>
      <c r="C18" s="33"/>
      <c r="D18" s="33"/>
      <c r="E18" s="33"/>
      <c r="F18" s="33"/>
      <c r="G18" s="33"/>
      <c r="H18" s="33"/>
      <c r="I18" s="16">
        <v>1500</v>
      </c>
      <c r="J18" s="16"/>
      <c r="K18" s="45"/>
      <c r="L18" s="45">
        <v>4000</v>
      </c>
    </row>
    <row r="19" spans="2:12" ht="16.5" x14ac:dyDescent="0.35">
      <c r="B19" s="6" t="s">
        <v>409</v>
      </c>
      <c r="C19" s="16">
        <v>1250</v>
      </c>
      <c r="D19" s="33"/>
      <c r="E19" s="33"/>
      <c r="F19" s="33"/>
      <c r="G19" s="33"/>
      <c r="H19" s="33"/>
      <c r="I19" s="16"/>
      <c r="J19" s="16"/>
      <c r="K19" s="45"/>
      <c r="L19" s="69"/>
    </row>
    <row r="20" spans="2:12" ht="16.5" x14ac:dyDescent="0.35">
      <c r="B20" s="6" t="s">
        <v>410</v>
      </c>
      <c r="C20" s="16">
        <v>1500</v>
      </c>
      <c r="D20" s="33"/>
      <c r="E20" s="33"/>
      <c r="F20" s="33"/>
      <c r="G20" s="33"/>
      <c r="H20" s="33"/>
      <c r="I20" s="16"/>
      <c r="J20" s="16"/>
      <c r="K20" s="45"/>
      <c r="L20" s="69"/>
    </row>
    <row r="21" spans="2:12" ht="15" x14ac:dyDescent="0.3">
      <c r="B21" s="6" t="s">
        <v>53</v>
      </c>
      <c r="C21" s="16">
        <v>2270</v>
      </c>
      <c r="D21" s="16"/>
      <c r="E21" s="16"/>
      <c r="F21" s="16"/>
      <c r="G21" s="16">
        <v>1500</v>
      </c>
      <c r="H21" s="16"/>
      <c r="I21" s="16">
        <v>6000</v>
      </c>
      <c r="J21" s="16"/>
      <c r="K21" s="45">
        <v>226400</v>
      </c>
      <c r="L21" s="45">
        <v>12000</v>
      </c>
    </row>
    <row r="22" spans="2:12" ht="15" x14ac:dyDescent="0.3">
      <c r="B22" s="6" t="s">
        <v>54</v>
      </c>
      <c r="C22" s="16">
        <v>15000</v>
      </c>
      <c r="D22" s="16"/>
      <c r="E22" s="16"/>
      <c r="F22" s="16"/>
      <c r="G22" s="16">
        <v>1000</v>
      </c>
      <c r="H22" s="16"/>
      <c r="I22" s="16">
        <v>2000</v>
      </c>
      <c r="J22" s="16"/>
      <c r="K22" s="45"/>
      <c r="L22" s="69"/>
    </row>
    <row r="23" spans="2:12" ht="15" x14ac:dyDescent="0.3">
      <c r="B23" s="6" t="s">
        <v>55</v>
      </c>
      <c r="C23" s="16">
        <v>100</v>
      </c>
      <c r="D23" s="16">
        <v>200</v>
      </c>
      <c r="E23" s="16">
        <v>200</v>
      </c>
      <c r="F23" s="16">
        <v>150</v>
      </c>
      <c r="G23" s="16">
        <v>250</v>
      </c>
      <c r="H23" s="16"/>
      <c r="I23" s="16">
        <v>3000</v>
      </c>
      <c r="J23" s="16"/>
      <c r="K23" s="45"/>
      <c r="L23" s="45">
        <v>3000</v>
      </c>
    </row>
    <row r="24" spans="2:12" ht="15" x14ac:dyDescent="0.3">
      <c r="B24" s="6" t="s">
        <v>56</v>
      </c>
      <c r="C24" s="16">
        <v>1000</v>
      </c>
      <c r="D24" s="16"/>
      <c r="E24" s="16"/>
      <c r="F24" s="16"/>
      <c r="G24" s="16"/>
      <c r="H24" s="16"/>
      <c r="I24" s="16">
        <v>3000</v>
      </c>
      <c r="J24" s="16"/>
      <c r="K24" s="45"/>
      <c r="L24" s="45">
        <v>4000</v>
      </c>
    </row>
    <row r="25" spans="2:12" ht="15" x14ac:dyDescent="0.3">
      <c r="B25" s="6" t="s">
        <v>411</v>
      </c>
      <c r="C25" s="16">
        <v>1250</v>
      </c>
      <c r="D25" s="16"/>
      <c r="E25" s="16"/>
      <c r="F25" s="16"/>
      <c r="G25" s="16"/>
      <c r="H25" s="16"/>
      <c r="I25" s="16"/>
      <c r="J25" s="16"/>
      <c r="K25" s="45"/>
      <c r="L25" s="69"/>
    </row>
    <row r="26" spans="2:12" ht="15" x14ac:dyDescent="0.3">
      <c r="B26" s="6" t="s">
        <v>9</v>
      </c>
      <c r="C26" s="16"/>
      <c r="D26" s="16"/>
      <c r="E26" s="16"/>
      <c r="F26" s="16"/>
      <c r="G26" s="16"/>
      <c r="H26" s="16"/>
      <c r="I26" s="16"/>
      <c r="J26" s="16">
        <v>4768</v>
      </c>
      <c r="K26" s="45"/>
      <c r="L26" s="69">
        <v>200</v>
      </c>
    </row>
    <row r="27" spans="2:12" s="2" customFormat="1" ht="16.5" x14ac:dyDescent="0.35">
      <c r="B27" s="5" t="s">
        <v>10</v>
      </c>
      <c r="C27" s="33">
        <f>SUM(C5:C26)</f>
        <v>202870</v>
      </c>
      <c r="D27" s="33">
        <f t="shared" ref="D27:K27" si="0">SUM(D5:D26)</f>
        <v>650</v>
      </c>
      <c r="E27" s="33">
        <f t="shared" si="0"/>
        <v>800</v>
      </c>
      <c r="F27" s="33">
        <f t="shared" si="0"/>
        <v>750</v>
      </c>
      <c r="G27" s="33">
        <f t="shared" si="0"/>
        <v>4250</v>
      </c>
      <c r="H27" s="33">
        <f t="shared" si="0"/>
        <v>70000</v>
      </c>
      <c r="I27" s="33">
        <f t="shared" si="0"/>
        <v>538500</v>
      </c>
      <c r="J27" s="33">
        <f t="shared" si="0"/>
        <v>9536</v>
      </c>
      <c r="K27" s="33">
        <f t="shared" si="0"/>
        <v>566000</v>
      </c>
      <c r="L27" s="70">
        <v>111400</v>
      </c>
    </row>
  </sheetData>
  <phoneticPr fontId="2" type="noConversion"/>
  <pageMargins left="0.41" right="0.17" top="1" bottom="1" header="0" footer="0"/>
  <pageSetup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topLeftCell="B1" zoomScale="90" workbookViewId="0">
      <selection activeCell="L8" sqref="L8"/>
    </sheetView>
  </sheetViews>
  <sheetFormatPr baseColWidth="10" defaultRowHeight="12.75" x14ac:dyDescent="0.2"/>
  <cols>
    <col min="2" max="2" width="14.7109375" bestFit="1" customWidth="1"/>
    <col min="3" max="6" width="14.7109375" customWidth="1"/>
    <col min="7" max="7" width="12.5703125" customWidth="1"/>
    <col min="8" max="8" width="12.42578125" customWidth="1"/>
  </cols>
  <sheetData>
    <row r="3" spans="2:13" ht="16.5" x14ac:dyDescent="0.35">
      <c r="B3" s="18" t="s">
        <v>721</v>
      </c>
      <c r="C3" s="18"/>
      <c r="D3" s="18"/>
      <c r="E3" s="18"/>
      <c r="F3" s="18"/>
      <c r="G3" s="18"/>
      <c r="H3" s="18"/>
      <c r="I3" s="47"/>
      <c r="J3" s="47"/>
      <c r="K3" s="47"/>
    </row>
    <row r="4" spans="2:13" ht="16.5" x14ac:dyDescent="0.35">
      <c r="B4" s="19" t="s">
        <v>722</v>
      </c>
      <c r="C4" s="58">
        <v>2001</v>
      </c>
      <c r="D4" s="58">
        <v>2002</v>
      </c>
      <c r="E4" s="58">
        <v>2003</v>
      </c>
      <c r="F4" s="58">
        <v>2004</v>
      </c>
      <c r="G4" s="58">
        <v>2005</v>
      </c>
      <c r="H4" s="58">
        <v>2006</v>
      </c>
      <c r="I4" s="58">
        <v>2007</v>
      </c>
      <c r="J4" s="58">
        <v>2008</v>
      </c>
      <c r="K4" s="58">
        <v>2009</v>
      </c>
      <c r="L4" s="76">
        <v>2010</v>
      </c>
    </row>
    <row r="5" spans="2:13" ht="16.5" x14ac:dyDescent="0.35">
      <c r="B5" s="36" t="s">
        <v>2</v>
      </c>
      <c r="C5" s="16" t="s">
        <v>10</v>
      </c>
      <c r="D5" s="16" t="s">
        <v>10</v>
      </c>
      <c r="E5" s="16" t="s">
        <v>10</v>
      </c>
      <c r="F5" s="16" t="s">
        <v>10</v>
      </c>
      <c r="G5" s="16" t="s">
        <v>10</v>
      </c>
      <c r="H5" s="16" t="s">
        <v>10</v>
      </c>
      <c r="I5" s="16" t="s">
        <v>10</v>
      </c>
      <c r="J5" s="16" t="s">
        <v>10</v>
      </c>
      <c r="K5" s="16" t="s">
        <v>10</v>
      </c>
      <c r="L5" s="72" t="s">
        <v>1245</v>
      </c>
    </row>
    <row r="6" spans="2:13" ht="16.5" x14ac:dyDescent="0.35">
      <c r="B6" s="3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45">
        <v>8781</v>
      </c>
    </row>
    <row r="7" spans="2:13" ht="15" x14ac:dyDescent="0.3">
      <c r="B7" s="6" t="s">
        <v>963</v>
      </c>
      <c r="C7" s="24"/>
      <c r="D7" s="24"/>
      <c r="E7" s="24"/>
      <c r="F7" s="24"/>
      <c r="G7" s="24"/>
      <c r="H7" s="24"/>
      <c r="I7" s="16"/>
      <c r="J7" s="16">
        <v>50100</v>
      </c>
      <c r="K7" s="16">
        <v>50300</v>
      </c>
      <c r="L7" s="45">
        <v>15100</v>
      </c>
    </row>
    <row r="8" spans="2:13" ht="20.25" customHeight="1" x14ac:dyDescent="0.35">
      <c r="B8" s="77" t="s">
        <v>10</v>
      </c>
      <c r="C8" s="69"/>
      <c r="D8" s="69"/>
      <c r="E8" s="69"/>
      <c r="F8" s="69"/>
      <c r="G8" s="69"/>
      <c r="H8" s="69"/>
      <c r="I8" s="69"/>
      <c r="J8" s="70">
        <v>50100</v>
      </c>
      <c r="K8" s="70">
        <v>50300</v>
      </c>
      <c r="L8" s="70">
        <v>23856</v>
      </c>
      <c r="M8" s="79"/>
    </row>
  </sheetData>
  <phoneticPr fontId="2" type="noConversion"/>
  <pageMargins left="0.36" right="0.33" top="1" bottom="1" header="0" footer="0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opLeftCell="B16" zoomScale="90" workbookViewId="0">
      <selection activeCell="L35" sqref="L35"/>
    </sheetView>
  </sheetViews>
  <sheetFormatPr baseColWidth="10" defaultRowHeight="15" x14ac:dyDescent="0.3"/>
  <cols>
    <col min="2" max="2" width="28.85546875" style="8" customWidth="1"/>
    <col min="3" max="8" width="11.7109375" style="8" customWidth="1"/>
    <col min="9" max="11" width="11.7109375" style="22" customWidth="1"/>
  </cols>
  <sheetData>
    <row r="2" spans="2:12" ht="16.5" x14ac:dyDescent="0.35">
      <c r="B2" s="3" t="s">
        <v>267</v>
      </c>
      <c r="C2" s="3"/>
      <c r="D2" s="3"/>
      <c r="E2" s="3"/>
      <c r="F2" s="3"/>
      <c r="G2" s="3"/>
      <c r="H2" s="3"/>
    </row>
    <row r="3" spans="2:12" ht="16.5" x14ac:dyDescent="0.35">
      <c r="B3" s="4" t="s">
        <v>268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x14ac:dyDescent="0.3">
      <c r="B5" s="6" t="s">
        <v>577</v>
      </c>
      <c r="C5" s="16">
        <v>100</v>
      </c>
      <c r="D5" s="16"/>
      <c r="E5" s="16"/>
      <c r="F5" s="16"/>
      <c r="G5" s="16"/>
      <c r="H5" s="16"/>
      <c r="I5" s="16"/>
      <c r="J5" s="16"/>
      <c r="K5" s="16"/>
      <c r="L5" s="69">
        <v>30</v>
      </c>
    </row>
    <row r="6" spans="2:12" x14ac:dyDescent="0.3">
      <c r="B6" s="6" t="s">
        <v>1237</v>
      </c>
      <c r="C6" s="16"/>
      <c r="D6" s="16"/>
      <c r="E6" s="16"/>
      <c r="F6" s="16"/>
      <c r="G6" s="16"/>
      <c r="H6" s="16"/>
      <c r="I6" s="16"/>
      <c r="J6" s="16"/>
      <c r="K6" s="16"/>
      <c r="L6" s="97">
        <v>700</v>
      </c>
    </row>
    <row r="7" spans="2:12" x14ac:dyDescent="0.3">
      <c r="B7" s="6" t="s">
        <v>1168</v>
      </c>
      <c r="C7" s="16"/>
      <c r="D7" s="16"/>
      <c r="E7" s="16"/>
      <c r="F7" s="16"/>
      <c r="G7" s="16"/>
      <c r="H7" s="16"/>
      <c r="I7" s="16"/>
      <c r="J7" s="16"/>
      <c r="K7" s="16"/>
      <c r="L7" s="69">
        <v>40</v>
      </c>
    </row>
    <row r="8" spans="2:12" x14ac:dyDescent="0.3">
      <c r="B8" s="6" t="s">
        <v>578</v>
      </c>
      <c r="C8" s="16">
        <v>2000</v>
      </c>
      <c r="D8" s="16">
        <v>3000</v>
      </c>
      <c r="E8" s="16"/>
      <c r="F8" s="16"/>
      <c r="G8" s="16"/>
      <c r="H8" s="16"/>
      <c r="I8" s="16"/>
      <c r="J8" s="16"/>
      <c r="K8" s="16"/>
      <c r="L8" s="69"/>
    </row>
    <row r="9" spans="2:12" x14ac:dyDescent="0.3">
      <c r="B9" s="6" t="s">
        <v>269</v>
      </c>
      <c r="C9" s="16">
        <v>18588</v>
      </c>
      <c r="D9" s="16">
        <v>6040</v>
      </c>
      <c r="E9" s="16">
        <v>6400</v>
      </c>
      <c r="F9" s="16">
        <v>1500</v>
      </c>
      <c r="G9" s="16">
        <v>1160</v>
      </c>
      <c r="H9" s="16">
        <v>1714</v>
      </c>
      <c r="I9" s="16">
        <v>3000</v>
      </c>
      <c r="J9" s="16">
        <v>539</v>
      </c>
      <c r="K9" s="16">
        <v>1148</v>
      </c>
      <c r="L9" s="32">
        <v>469</v>
      </c>
    </row>
    <row r="10" spans="2:12" x14ac:dyDescent="0.3">
      <c r="B10" s="6" t="s">
        <v>754</v>
      </c>
      <c r="C10" s="16">
        <v>4000</v>
      </c>
      <c r="D10" s="16"/>
      <c r="E10" s="16"/>
      <c r="F10" s="16">
        <v>251</v>
      </c>
      <c r="G10" s="16">
        <v>2917</v>
      </c>
      <c r="H10" s="16"/>
      <c r="I10" s="16"/>
      <c r="J10" s="16">
        <v>2231</v>
      </c>
      <c r="K10" s="16"/>
      <c r="L10" s="69"/>
    </row>
    <row r="11" spans="2:12" ht="16.5" x14ac:dyDescent="0.35">
      <c r="B11" s="6" t="s">
        <v>270</v>
      </c>
      <c r="C11" s="33"/>
      <c r="D11" s="33"/>
      <c r="E11" s="33"/>
      <c r="F11" s="33"/>
      <c r="G11" s="33"/>
      <c r="H11" s="33"/>
      <c r="I11" s="16"/>
      <c r="J11" s="16">
        <v>6386</v>
      </c>
      <c r="K11" s="16"/>
      <c r="L11" s="69">
        <v>450</v>
      </c>
    </row>
    <row r="12" spans="2:12" ht="16.5" x14ac:dyDescent="0.35">
      <c r="B12" s="6" t="s">
        <v>579</v>
      </c>
      <c r="C12" s="16">
        <v>180</v>
      </c>
      <c r="D12" s="33"/>
      <c r="E12" s="33"/>
      <c r="F12" s="33"/>
      <c r="G12" s="33"/>
      <c r="H12" s="33"/>
      <c r="I12" s="16"/>
      <c r="J12" s="16"/>
      <c r="K12" s="16"/>
      <c r="L12" s="69"/>
    </row>
    <row r="13" spans="2:12" x14ac:dyDescent="0.3">
      <c r="B13" s="6" t="s">
        <v>271</v>
      </c>
      <c r="C13" s="16">
        <v>10</v>
      </c>
      <c r="D13" s="16"/>
      <c r="E13" s="16"/>
      <c r="F13" s="16"/>
      <c r="G13" s="16"/>
      <c r="H13" s="16"/>
      <c r="I13" s="16"/>
      <c r="J13" s="16"/>
      <c r="K13" s="16"/>
      <c r="L13" s="69"/>
    </row>
    <row r="14" spans="2:12" x14ac:dyDescent="0.3">
      <c r="B14" s="6" t="s">
        <v>1169</v>
      </c>
      <c r="C14" s="16"/>
      <c r="D14" s="16"/>
      <c r="E14" s="16"/>
      <c r="F14" s="16"/>
      <c r="G14" s="16"/>
      <c r="H14" s="16"/>
      <c r="I14" s="16"/>
      <c r="J14" s="16"/>
      <c r="K14" s="16"/>
      <c r="L14" s="45">
        <v>6330</v>
      </c>
    </row>
    <row r="15" spans="2:12" x14ac:dyDescent="0.3">
      <c r="B15" s="6" t="s">
        <v>272</v>
      </c>
      <c r="C15" s="16"/>
      <c r="D15" s="16"/>
      <c r="E15" s="16">
        <v>6339</v>
      </c>
      <c r="F15" s="16">
        <v>2234</v>
      </c>
      <c r="G15" s="16">
        <v>3178</v>
      </c>
      <c r="H15" s="16">
        <f>1600+360</f>
        <v>1960</v>
      </c>
      <c r="I15" s="16"/>
      <c r="J15" s="16">
        <v>80</v>
      </c>
      <c r="K15" s="16">
        <v>1500</v>
      </c>
      <c r="L15" s="45">
        <v>14100</v>
      </c>
    </row>
    <row r="16" spans="2:12" x14ac:dyDescent="0.3">
      <c r="B16" s="6" t="s">
        <v>1114</v>
      </c>
      <c r="C16" s="16"/>
      <c r="D16" s="16"/>
      <c r="E16" s="16"/>
      <c r="F16" s="16"/>
      <c r="G16" s="16"/>
      <c r="H16" s="16"/>
      <c r="I16" s="16"/>
      <c r="J16" s="16"/>
      <c r="K16" s="16"/>
      <c r="L16" s="45">
        <v>70</v>
      </c>
    </row>
    <row r="17" spans="2:12" x14ac:dyDescent="0.3">
      <c r="B17" s="6" t="s">
        <v>580</v>
      </c>
      <c r="C17" s="16">
        <v>2374</v>
      </c>
      <c r="D17" s="16">
        <v>1340</v>
      </c>
      <c r="E17" s="16">
        <v>2441</v>
      </c>
      <c r="F17" s="16"/>
      <c r="G17" s="16"/>
      <c r="H17" s="16"/>
      <c r="I17" s="16"/>
      <c r="J17" s="16"/>
      <c r="K17" s="16"/>
      <c r="L17" s="69"/>
    </row>
    <row r="18" spans="2:12" x14ac:dyDescent="0.3">
      <c r="B18" s="6" t="s">
        <v>581</v>
      </c>
      <c r="C18" s="16">
        <v>26</v>
      </c>
      <c r="D18" s="16"/>
      <c r="E18" s="16"/>
      <c r="F18" s="16"/>
      <c r="G18" s="16">
        <v>100</v>
      </c>
      <c r="H18" s="16">
        <f>9000</f>
        <v>9000</v>
      </c>
      <c r="I18" s="16"/>
      <c r="J18" s="16"/>
      <c r="K18" s="16"/>
      <c r="L18" s="69"/>
    </row>
    <row r="19" spans="2:12" x14ac:dyDescent="0.3">
      <c r="B19" s="6" t="s">
        <v>755</v>
      </c>
      <c r="C19" s="16">
        <v>13809</v>
      </c>
      <c r="D19" s="16">
        <v>7880</v>
      </c>
      <c r="E19" s="16">
        <v>2500</v>
      </c>
      <c r="F19" s="16">
        <v>2542</v>
      </c>
      <c r="G19" s="16">
        <v>12166</v>
      </c>
      <c r="H19" s="16">
        <v>177031</v>
      </c>
      <c r="I19" s="16">
        <v>2580</v>
      </c>
      <c r="J19" s="16">
        <v>204473</v>
      </c>
      <c r="K19" s="16">
        <v>306329</v>
      </c>
      <c r="L19" s="95">
        <v>193347</v>
      </c>
    </row>
    <row r="20" spans="2:12" x14ac:dyDescent="0.3">
      <c r="B20" s="6" t="s">
        <v>756</v>
      </c>
      <c r="C20" s="16"/>
      <c r="D20" s="16"/>
      <c r="E20" s="16">
        <v>56</v>
      </c>
      <c r="F20" s="16"/>
      <c r="G20" s="16"/>
      <c r="H20" s="16">
        <v>500</v>
      </c>
      <c r="I20" s="16">
        <v>60</v>
      </c>
      <c r="J20" s="16">
        <v>45</v>
      </c>
      <c r="K20" s="16"/>
      <c r="L20" s="69"/>
    </row>
    <row r="21" spans="2:12" x14ac:dyDescent="0.3">
      <c r="B21" s="6" t="s">
        <v>273</v>
      </c>
      <c r="C21" s="16">
        <v>1825</v>
      </c>
      <c r="D21" s="16">
        <v>200</v>
      </c>
      <c r="E21" s="16">
        <v>50</v>
      </c>
      <c r="F21" s="16">
        <v>50</v>
      </c>
      <c r="G21" s="16">
        <v>44</v>
      </c>
      <c r="H21" s="16">
        <v>87</v>
      </c>
      <c r="I21" s="16"/>
      <c r="J21" s="16">
        <v>30</v>
      </c>
      <c r="K21" s="16">
        <v>70</v>
      </c>
      <c r="L21" s="32">
        <v>60</v>
      </c>
    </row>
    <row r="22" spans="2:12" x14ac:dyDescent="0.3">
      <c r="B22" s="6" t="s">
        <v>757</v>
      </c>
      <c r="C22" s="16">
        <v>66739</v>
      </c>
      <c r="D22" s="16">
        <v>63990</v>
      </c>
      <c r="E22" s="16">
        <v>68116</v>
      </c>
      <c r="F22" s="16">
        <v>64554</v>
      </c>
      <c r="G22" s="16">
        <v>152096</v>
      </c>
      <c r="H22" s="16">
        <v>132884</v>
      </c>
      <c r="I22" s="16">
        <v>1000</v>
      </c>
      <c r="J22" s="16">
        <v>43376</v>
      </c>
      <c r="K22" s="16">
        <v>130599</v>
      </c>
      <c r="L22" s="45">
        <v>103326</v>
      </c>
    </row>
    <row r="23" spans="2:12" x14ac:dyDescent="0.3">
      <c r="B23" s="6" t="s">
        <v>1167</v>
      </c>
      <c r="C23" s="16"/>
      <c r="D23" s="16"/>
      <c r="E23" s="16"/>
      <c r="F23" s="16"/>
      <c r="G23" s="16"/>
      <c r="H23" s="16"/>
      <c r="I23" s="16"/>
      <c r="J23" s="16"/>
      <c r="K23" s="16"/>
      <c r="L23" s="45">
        <v>5</v>
      </c>
    </row>
    <row r="24" spans="2:12" x14ac:dyDescent="0.3">
      <c r="B24" s="6" t="s">
        <v>274</v>
      </c>
      <c r="C24" s="16">
        <v>754</v>
      </c>
      <c r="D24" s="16">
        <v>720</v>
      </c>
      <c r="E24" s="16">
        <v>1134</v>
      </c>
      <c r="F24" s="16">
        <v>1490</v>
      </c>
      <c r="G24" s="16">
        <v>342</v>
      </c>
      <c r="H24" s="16">
        <v>9302</v>
      </c>
      <c r="I24" s="16"/>
      <c r="J24" s="16">
        <v>3132</v>
      </c>
      <c r="K24" s="16"/>
      <c r="L24" s="78">
        <v>26</v>
      </c>
    </row>
    <row r="25" spans="2:12" x14ac:dyDescent="0.3">
      <c r="B25" s="6" t="s">
        <v>275</v>
      </c>
      <c r="C25" s="16"/>
      <c r="D25" s="16"/>
      <c r="E25" s="16"/>
      <c r="F25" s="16"/>
      <c r="G25" s="16"/>
      <c r="H25" s="16"/>
      <c r="I25" s="16"/>
      <c r="J25" s="16">
        <v>170</v>
      </c>
      <c r="K25" s="16">
        <v>325</v>
      </c>
      <c r="L25" s="69"/>
    </row>
    <row r="26" spans="2:12" x14ac:dyDescent="0.3">
      <c r="B26" s="6" t="s">
        <v>758</v>
      </c>
      <c r="C26" s="16">
        <v>20723</v>
      </c>
      <c r="D26" s="16">
        <v>44130</v>
      </c>
      <c r="E26" s="16">
        <v>22434</v>
      </c>
      <c r="F26" s="16">
        <v>10257</v>
      </c>
      <c r="G26" s="16">
        <v>6709</v>
      </c>
      <c r="H26" s="16">
        <v>6284</v>
      </c>
      <c r="I26" s="16">
        <v>6000</v>
      </c>
      <c r="J26" s="16">
        <v>12410</v>
      </c>
      <c r="K26" s="16">
        <v>11432</v>
      </c>
      <c r="L26" s="45">
        <v>6360</v>
      </c>
    </row>
    <row r="27" spans="2:12" x14ac:dyDescent="0.3">
      <c r="B27" s="6" t="s">
        <v>759</v>
      </c>
      <c r="C27" s="16">
        <v>14346</v>
      </c>
      <c r="D27" s="16">
        <v>6310</v>
      </c>
      <c r="E27" s="16">
        <v>3931</v>
      </c>
      <c r="F27" s="16">
        <v>4408</v>
      </c>
      <c r="G27" s="16">
        <v>3133</v>
      </c>
      <c r="H27" s="16">
        <f>2350+525</f>
        <v>2875</v>
      </c>
      <c r="I27" s="16">
        <v>14</v>
      </c>
      <c r="J27" s="16">
        <v>4700</v>
      </c>
      <c r="K27" s="16">
        <v>3032</v>
      </c>
      <c r="L27" s="69"/>
    </row>
    <row r="28" spans="2:12" x14ac:dyDescent="0.3">
      <c r="B28" s="6" t="s">
        <v>582</v>
      </c>
      <c r="C28" s="16">
        <v>9420</v>
      </c>
      <c r="D28" s="16">
        <v>3000</v>
      </c>
      <c r="E28" s="16">
        <v>8500</v>
      </c>
      <c r="F28" s="16"/>
      <c r="G28" s="16">
        <v>1500</v>
      </c>
      <c r="H28" s="16"/>
      <c r="I28" s="16"/>
      <c r="J28" s="16"/>
      <c r="K28" s="16">
        <v>50</v>
      </c>
      <c r="L28" s="69"/>
    </row>
    <row r="29" spans="2:12" x14ac:dyDescent="0.3">
      <c r="B29" s="6" t="s">
        <v>760</v>
      </c>
      <c r="C29" s="16">
        <v>35330</v>
      </c>
      <c r="D29" s="16">
        <v>32940</v>
      </c>
      <c r="E29" s="16">
        <v>21550</v>
      </c>
      <c r="F29" s="16">
        <v>17230</v>
      </c>
      <c r="G29" s="16">
        <v>26689</v>
      </c>
      <c r="H29" s="16">
        <v>30859</v>
      </c>
      <c r="I29" s="16">
        <v>3090</v>
      </c>
      <c r="J29" s="16">
        <v>10023</v>
      </c>
      <c r="K29" s="16">
        <v>14951</v>
      </c>
      <c r="L29" s="45">
        <v>9924</v>
      </c>
    </row>
    <row r="30" spans="2:12" x14ac:dyDescent="0.3">
      <c r="B30" s="6" t="s">
        <v>276</v>
      </c>
      <c r="C30" s="16">
        <v>4755</v>
      </c>
      <c r="D30" s="16">
        <v>8590</v>
      </c>
      <c r="E30" s="16">
        <v>11409</v>
      </c>
      <c r="F30" s="16">
        <v>2500</v>
      </c>
      <c r="G30" s="16">
        <v>48</v>
      </c>
      <c r="H30" s="16">
        <v>1050</v>
      </c>
      <c r="I30" s="16"/>
      <c r="J30" s="16">
        <v>700</v>
      </c>
      <c r="K30" s="16">
        <v>39630</v>
      </c>
      <c r="L30" s="45">
        <v>3000</v>
      </c>
    </row>
    <row r="31" spans="2:12" ht="16.5" x14ac:dyDescent="0.35">
      <c r="B31" s="6" t="s">
        <v>277</v>
      </c>
      <c r="C31" s="33"/>
      <c r="D31" s="33"/>
      <c r="E31" s="33"/>
      <c r="F31" s="33"/>
      <c r="G31" s="33"/>
      <c r="H31" s="33"/>
      <c r="I31" s="16"/>
      <c r="J31" s="16">
        <v>7934</v>
      </c>
      <c r="K31" s="16"/>
      <c r="L31" s="69">
        <v>169</v>
      </c>
    </row>
    <row r="32" spans="2:12" ht="16.5" x14ac:dyDescent="0.35">
      <c r="B32" s="6" t="s">
        <v>583</v>
      </c>
      <c r="C32" s="16">
        <v>52</v>
      </c>
      <c r="D32" s="33"/>
      <c r="E32" s="33"/>
      <c r="F32" s="33"/>
      <c r="G32" s="33"/>
      <c r="H32" s="33"/>
      <c r="I32" s="16"/>
      <c r="J32" s="16"/>
      <c r="K32" s="16"/>
      <c r="L32" s="69"/>
    </row>
    <row r="33" spans="2:12" x14ac:dyDescent="0.3">
      <c r="B33" s="6" t="s">
        <v>278</v>
      </c>
      <c r="C33" s="16">
        <v>5928</v>
      </c>
      <c r="D33" s="16">
        <v>4660</v>
      </c>
      <c r="E33" s="16">
        <v>4213</v>
      </c>
      <c r="F33" s="16">
        <v>2632</v>
      </c>
      <c r="G33" s="16">
        <v>11239</v>
      </c>
      <c r="H33" s="16">
        <v>8649</v>
      </c>
      <c r="I33" s="16"/>
      <c r="J33" s="16">
        <v>254</v>
      </c>
      <c r="K33" s="16"/>
      <c r="L33" s="69"/>
    </row>
    <row r="34" spans="2:12" x14ac:dyDescent="0.3">
      <c r="B34" s="6" t="s">
        <v>761</v>
      </c>
      <c r="C34" s="16">
        <v>3500</v>
      </c>
      <c r="D34" s="16">
        <v>705</v>
      </c>
      <c r="E34" s="16">
        <v>54</v>
      </c>
      <c r="F34" s="16"/>
      <c r="G34" s="16">
        <v>2000</v>
      </c>
      <c r="H34" s="16"/>
      <c r="I34" s="16"/>
      <c r="J34" s="16"/>
      <c r="K34" s="16">
        <v>750</v>
      </c>
      <c r="L34" s="95">
        <v>22610</v>
      </c>
    </row>
    <row r="35" spans="2:12" x14ac:dyDescent="0.3">
      <c r="B35" s="6" t="s">
        <v>762</v>
      </c>
      <c r="C35" s="16">
        <v>60705</v>
      </c>
      <c r="D35" s="16">
        <v>47158</v>
      </c>
      <c r="E35" s="16">
        <v>27521</v>
      </c>
      <c r="F35" s="16">
        <v>14736</v>
      </c>
      <c r="G35" s="16">
        <v>17246</v>
      </c>
      <c r="H35" s="16">
        <v>22193</v>
      </c>
      <c r="I35" s="16">
        <v>3312</v>
      </c>
      <c r="J35" s="16">
        <v>6738</v>
      </c>
      <c r="K35" s="16">
        <v>13135</v>
      </c>
      <c r="L35" s="95">
        <v>20091</v>
      </c>
    </row>
    <row r="36" spans="2:12" x14ac:dyDescent="0.3">
      <c r="B36" s="6" t="s">
        <v>584</v>
      </c>
      <c r="C36" s="16">
        <v>500</v>
      </c>
      <c r="D36" s="16"/>
      <c r="E36" s="16"/>
      <c r="F36" s="16"/>
      <c r="G36" s="16"/>
      <c r="H36" s="16"/>
      <c r="I36" s="16"/>
      <c r="J36" s="16"/>
      <c r="K36" s="16"/>
      <c r="L36" s="69"/>
    </row>
    <row r="37" spans="2:12" x14ac:dyDescent="0.3">
      <c r="B37" s="6" t="s">
        <v>763</v>
      </c>
      <c r="C37" s="16">
        <v>13040</v>
      </c>
      <c r="D37" s="16">
        <v>2550</v>
      </c>
      <c r="E37" s="16">
        <v>5200</v>
      </c>
      <c r="F37" s="16">
        <v>9260</v>
      </c>
      <c r="G37" s="16">
        <v>8334</v>
      </c>
      <c r="H37" s="16">
        <v>23414</v>
      </c>
      <c r="I37" s="16">
        <v>2570</v>
      </c>
      <c r="J37" s="16">
        <v>42655</v>
      </c>
      <c r="K37" s="16">
        <v>27530</v>
      </c>
      <c r="L37" s="45">
        <v>22415</v>
      </c>
    </row>
    <row r="38" spans="2:12" x14ac:dyDescent="0.3">
      <c r="B38" s="6" t="s">
        <v>279</v>
      </c>
      <c r="C38" s="16"/>
      <c r="D38" s="16"/>
      <c r="E38" s="16"/>
      <c r="F38" s="16"/>
      <c r="G38" s="16"/>
      <c r="H38" s="16"/>
      <c r="I38" s="16"/>
      <c r="J38" s="16">
        <v>300</v>
      </c>
      <c r="K38" s="16"/>
      <c r="L38" s="69"/>
    </row>
    <row r="39" spans="2:12" x14ac:dyDescent="0.3">
      <c r="B39" s="6" t="s">
        <v>280</v>
      </c>
      <c r="C39" s="16"/>
      <c r="D39" s="16"/>
      <c r="E39" s="16"/>
      <c r="F39" s="16"/>
      <c r="G39" s="16"/>
      <c r="H39" s="16"/>
      <c r="I39" s="16"/>
      <c r="J39" s="16">
        <v>13096</v>
      </c>
      <c r="K39" s="16">
        <v>1300</v>
      </c>
      <c r="L39" s="69"/>
    </row>
    <row r="40" spans="2:12" x14ac:dyDescent="0.3">
      <c r="B40" s="6" t="s">
        <v>281</v>
      </c>
      <c r="C40" s="16"/>
      <c r="D40" s="16"/>
      <c r="E40" s="16"/>
      <c r="F40" s="16"/>
      <c r="G40" s="16"/>
      <c r="H40" s="16"/>
      <c r="I40" s="16"/>
      <c r="J40" s="16">
        <v>214</v>
      </c>
      <c r="K40" s="16"/>
      <c r="L40" s="69"/>
    </row>
    <row r="41" spans="2:12" x14ac:dyDescent="0.3">
      <c r="B41" s="6" t="s">
        <v>282</v>
      </c>
      <c r="C41" s="16">
        <v>7790</v>
      </c>
      <c r="D41" s="16">
        <v>8050</v>
      </c>
      <c r="E41" s="16">
        <v>17751</v>
      </c>
      <c r="F41" s="16">
        <v>4000</v>
      </c>
      <c r="G41" s="16">
        <v>1280</v>
      </c>
      <c r="H41" s="16">
        <v>1530</v>
      </c>
      <c r="I41" s="16">
        <v>220</v>
      </c>
      <c r="J41" s="16">
        <v>480</v>
      </c>
      <c r="K41" s="16">
        <v>4044</v>
      </c>
      <c r="L41" s="69"/>
    </row>
    <row r="42" spans="2:12" x14ac:dyDescent="0.3">
      <c r="B42" s="6" t="s">
        <v>585</v>
      </c>
      <c r="C42" s="16">
        <v>73</v>
      </c>
      <c r="D42" s="16">
        <v>1490</v>
      </c>
      <c r="E42" s="16">
        <v>1249</v>
      </c>
      <c r="F42" s="16"/>
      <c r="G42" s="16"/>
      <c r="H42" s="16"/>
      <c r="I42" s="16"/>
      <c r="J42" s="16"/>
      <c r="K42" s="16"/>
      <c r="L42" s="69"/>
    </row>
    <row r="43" spans="2:12" x14ac:dyDescent="0.3">
      <c r="B43" s="6" t="s">
        <v>1166</v>
      </c>
      <c r="C43" s="16"/>
      <c r="D43" s="16"/>
      <c r="E43" s="16"/>
      <c r="F43" s="16"/>
      <c r="G43" s="16"/>
      <c r="H43" s="16"/>
      <c r="I43" s="16"/>
      <c r="J43" s="16"/>
      <c r="K43" s="16"/>
      <c r="L43" s="45">
        <v>3960</v>
      </c>
    </row>
    <row r="44" spans="2:12" x14ac:dyDescent="0.3">
      <c r="B44" s="6" t="s">
        <v>283</v>
      </c>
      <c r="C44" s="16"/>
      <c r="D44" s="16"/>
      <c r="E44" s="16"/>
      <c r="F44" s="16">
        <v>211</v>
      </c>
      <c r="G44" s="16">
        <v>123</v>
      </c>
      <c r="H44" s="16">
        <v>25067</v>
      </c>
      <c r="I44" s="16"/>
      <c r="J44" s="16">
        <v>37706</v>
      </c>
      <c r="K44" s="16">
        <v>21305</v>
      </c>
      <c r="L44" s="45">
        <v>37435</v>
      </c>
    </row>
    <row r="45" spans="2:12" x14ac:dyDescent="0.3">
      <c r="B45" s="6" t="s">
        <v>9</v>
      </c>
      <c r="C45" s="16">
        <v>1359</v>
      </c>
      <c r="D45" s="16"/>
      <c r="E45" s="16"/>
      <c r="F45" s="16"/>
      <c r="G45" s="16"/>
      <c r="H45" s="16">
        <v>200</v>
      </c>
      <c r="I45" s="16"/>
      <c r="J45" s="16"/>
      <c r="K45" s="16"/>
      <c r="L45" s="69"/>
    </row>
    <row r="46" spans="2:12" ht="16.5" x14ac:dyDescent="0.35">
      <c r="B46" s="5" t="s">
        <v>10</v>
      </c>
      <c r="C46" s="33">
        <f>SUM(C5:C45)</f>
        <v>287926</v>
      </c>
      <c r="D46" s="33">
        <f>SUM(D5:D45)</f>
        <v>242753</v>
      </c>
      <c r="E46" s="33">
        <f>SUM(E5:E45)</f>
        <v>210848</v>
      </c>
      <c r="F46" s="33">
        <f t="shared" ref="F46:K46" si="0">SUM(F5:F45)</f>
        <v>137855</v>
      </c>
      <c r="G46" s="33">
        <f t="shared" si="0"/>
        <v>250304</v>
      </c>
      <c r="H46" s="33">
        <f t="shared" si="0"/>
        <v>454599</v>
      </c>
      <c r="I46" s="33">
        <f t="shared" si="0"/>
        <v>21846</v>
      </c>
      <c r="J46" s="33">
        <f t="shared" si="0"/>
        <v>397672</v>
      </c>
      <c r="K46" s="33">
        <f t="shared" si="0"/>
        <v>577130</v>
      </c>
      <c r="L46" s="70">
        <v>444917</v>
      </c>
    </row>
  </sheetData>
  <phoneticPr fontId="2" type="noConversion"/>
  <pageMargins left="0.32" right="0.25" top="0.18" bottom="0.18" header="0" footer="0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4"/>
  <sheetViews>
    <sheetView topLeftCell="A85" zoomScale="90" workbookViewId="0">
      <selection activeCell="L67" sqref="L67"/>
    </sheetView>
  </sheetViews>
  <sheetFormatPr baseColWidth="10" defaultRowHeight="15" x14ac:dyDescent="0.3"/>
  <cols>
    <col min="1" max="1" width="4.28515625" customWidth="1"/>
    <col min="2" max="2" width="28.5703125" style="8" customWidth="1"/>
    <col min="3" max="5" width="11.7109375" style="8" customWidth="1"/>
    <col min="6" max="6" width="10" style="8" customWidth="1"/>
    <col min="7" max="7" width="9.85546875" style="8" customWidth="1"/>
    <col min="8" max="8" width="11.7109375" style="8" customWidth="1"/>
    <col min="9" max="11" width="11.7109375" style="22" customWidth="1"/>
  </cols>
  <sheetData>
    <row r="2" spans="2:12" ht="16.5" x14ac:dyDescent="0.35">
      <c r="B2" s="3" t="s">
        <v>285</v>
      </c>
      <c r="C2" s="3"/>
      <c r="D2" s="3"/>
      <c r="E2" s="3"/>
      <c r="F2" s="3"/>
      <c r="G2" s="3"/>
      <c r="H2" s="3"/>
    </row>
    <row r="3" spans="2:12" ht="16.5" x14ac:dyDescent="0.35">
      <c r="B3" s="4" t="s">
        <v>286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x14ac:dyDescent="0.3">
      <c r="B5" s="6" t="s">
        <v>304</v>
      </c>
      <c r="C5" s="16"/>
      <c r="D5" s="16"/>
      <c r="E5" s="16"/>
      <c r="F5" s="16"/>
      <c r="G5" s="16"/>
      <c r="H5" s="16"/>
      <c r="I5" s="16">
        <v>2259</v>
      </c>
      <c r="J5" s="16"/>
      <c r="K5" s="16">
        <v>8914</v>
      </c>
      <c r="L5" s="69"/>
    </row>
    <row r="6" spans="2:12" x14ac:dyDescent="0.3">
      <c r="B6" s="6" t="s">
        <v>988</v>
      </c>
      <c r="C6" s="16"/>
      <c r="D6" s="16">
        <v>520</v>
      </c>
      <c r="E6" s="16"/>
      <c r="F6" s="16"/>
      <c r="G6" s="16">
        <v>7091</v>
      </c>
      <c r="H6" s="16"/>
      <c r="I6" s="16"/>
      <c r="J6" s="16"/>
      <c r="K6" s="16"/>
      <c r="L6" s="69"/>
    </row>
    <row r="7" spans="2:12" x14ac:dyDescent="0.3">
      <c r="B7" s="6" t="s">
        <v>586</v>
      </c>
      <c r="C7" s="16">
        <v>1000</v>
      </c>
      <c r="D7" s="16">
        <v>1000</v>
      </c>
      <c r="E7" s="16"/>
      <c r="F7" s="16"/>
      <c r="G7" s="16"/>
      <c r="H7" s="16"/>
      <c r="I7" s="16"/>
      <c r="J7" s="16"/>
      <c r="K7" s="16"/>
      <c r="L7" s="69"/>
    </row>
    <row r="8" spans="2:12" x14ac:dyDescent="0.3">
      <c r="B8" s="6" t="s">
        <v>869</v>
      </c>
      <c r="C8" s="16">
        <v>4500</v>
      </c>
      <c r="D8" s="16">
        <v>3500</v>
      </c>
      <c r="E8" s="16">
        <v>3300</v>
      </c>
      <c r="F8" s="16">
        <v>3300</v>
      </c>
      <c r="G8" s="16"/>
      <c r="H8" s="16"/>
      <c r="I8" s="16">
        <v>238</v>
      </c>
      <c r="J8" s="16"/>
      <c r="K8" s="16"/>
      <c r="L8" s="69"/>
    </row>
    <row r="9" spans="2:12" x14ac:dyDescent="0.3">
      <c r="B9" s="6" t="s">
        <v>1190</v>
      </c>
      <c r="C9" s="16"/>
      <c r="D9" s="16"/>
      <c r="E9" s="16"/>
      <c r="F9" s="16"/>
      <c r="G9" s="16"/>
      <c r="H9" s="16"/>
      <c r="I9" s="16"/>
      <c r="J9" s="16"/>
      <c r="K9" s="16"/>
      <c r="L9" s="45">
        <v>8887</v>
      </c>
    </row>
    <row r="10" spans="2:12" x14ac:dyDescent="0.3">
      <c r="B10" s="6" t="s">
        <v>928</v>
      </c>
      <c r="C10" s="16">
        <v>1093</v>
      </c>
      <c r="D10" s="16"/>
      <c r="E10" s="16"/>
      <c r="F10" s="16"/>
      <c r="G10" s="16"/>
      <c r="H10" s="16"/>
      <c r="I10" s="16"/>
      <c r="J10" s="16"/>
      <c r="K10" s="16"/>
      <c r="L10" s="69"/>
    </row>
    <row r="11" spans="2:12" x14ac:dyDescent="0.3">
      <c r="B11" s="6" t="s">
        <v>989</v>
      </c>
      <c r="C11" s="16"/>
      <c r="D11" s="16"/>
      <c r="E11" s="16">
        <v>474</v>
      </c>
      <c r="F11" s="16">
        <v>8899</v>
      </c>
      <c r="G11" s="16">
        <v>9921</v>
      </c>
      <c r="H11" s="16"/>
      <c r="I11" s="16"/>
      <c r="J11" s="16"/>
      <c r="K11" s="16"/>
      <c r="L11" s="69"/>
    </row>
    <row r="12" spans="2:12" x14ac:dyDescent="0.3">
      <c r="B12" s="6" t="s">
        <v>929</v>
      </c>
      <c r="C12" s="16">
        <v>7774</v>
      </c>
      <c r="D12" s="16">
        <v>7726</v>
      </c>
      <c r="E12" s="16"/>
      <c r="F12" s="16"/>
      <c r="G12" s="16"/>
      <c r="H12" s="16"/>
      <c r="I12" s="16"/>
      <c r="J12" s="16"/>
      <c r="K12" s="16"/>
      <c r="L12" s="69"/>
    </row>
    <row r="13" spans="2:12" x14ac:dyDescent="0.3">
      <c r="B13" s="6" t="s">
        <v>930</v>
      </c>
      <c r="C13" s="16">
        <v>10</v>
      </c>
      <c r="D13" s="16"/>
      <c r="E13" s="16"/>
      <c r="F13" s="16">
        <v>18</v>
      </c>
      <c r="G13" s="16"/>
      <c r="H13" s="16"/>
      <c r="I13" s="16"/>
      <c r="J13" s="16"/>
      <c r="K13" s="16"/>
      <c r="L13" s="69"/>
    </row>
    <row r="14" spans="2:12" x14ac:dyDescent="0.3">
      <c r="B14" s="6" t="s">
        <v>990</v>
      </c>
      <c r="C14" s="16"/>
      <c r="D14" s="16">
        <v>2590</v>
      </c>
      <c r="E14" s="16">
        <v>7786</v>
      </c>
      <c r="F14" s="16">
        <v>1553</v>
      </c>
      <c r="G14" s="16">
        <v>5067</v>
      </c>
      <c r="H14" s="16"/>
      <c r="I14" s="16"/>
      <c r="J14" s="16"/>
      <c r="K14" s="16"/>
      <c r="L14" s="69"/>
    </row>
    <row r="15" spans="2:12" x14ac:dyDescent="0.3">
      <c r="B15" s="6" t="s">
        <v>931</v>
      </c>
      <c r="C15" s="16">
        <v>3343</v>
      </c>
      <c r="D15" s="16">
        <v>1297</v>
      </c>
      <c r="E15" s="16"/>
      <c r="F15" s="16"/>
      <c r="G15" s="16"/>
      <c r="H15" s="16"/>
      <c r="I15" s="16"/>
      <c r="J15" s="16"/>
      <c r="K15" s="16"/>
      <c r="L15" s="69"/>
    </row>
    <row r="16" spans="2:12" x14ac:dyDescent="0.3">
      <c r="B16" s="6" t="s">
        <v>987</v>
      </c>
      <c r="C16" s="16"/>
      <c r="D16" s="16"/>
      <c r="E16" s="16">
        <v>2880</v>
      </c>
      <c r="F16" s="16">
        <v>10692</v>
      </c>
      <c r="G16" s="16">
        <v>11991</v>
      </c>
      <c r="H16" s="16"/>
      <c r="I16" s="16"/>
      <c r="J16" s="16"/>
      <c r="K16" s="16"/>
      <c r="L16" s="45">
        <v>3543</v>
      </c>
    </row>
    <row r="17" spans="2:12" x14ac:dyDescent="0.3">
      <c r="B17" s="6" t="s">
        <v>1189</v>
      </c>
      <c r="C17" s="16"/>
      <c r="D17" s="16"/>
      <c r="E17" s="16"/>
      <c r="F17" s="16"/>
      <c r="G17" s="16"/>
      <c r="H17" s="16"/>
      <c r="I17" s="16"/>
      <c r="J17" s="16"/>
      <c r="K17" s="16"/>
      <c r="L17" s="69">
        <v>84</v>
      </c>
    </row>
    <row r="18" spans="2:12" x14ac:dyDescent="0.3">
      <c r="B18" s="6" t="s">
        <v>287</v>
      </c>
      <c r="C18" s="16">
        <v>4500</v>
      </c>
      <c r="D18" s="16"/>
      <c r="E18" s="16"/>
      <c r="F18" s="16"/>
      <c r="G18" s="16"/>
      <c r="H18" s="16"/>
      <c r="I18" s="16"/>
      <c r="J18" s="16">
        <v>5000</v>
      </c>
      <c r="K18" s="16"/>
      <c r="L18" s="69"/>
    </row>
    <row r="19" spans="2:12" x14ac:dyDescent="0.3">
      <c r="B19" s="6" t="s">
        <v>870</v>
      </c>
      <c r="C19" s="16">
        <f>8480+48846</f>
        <v>57326</v>
      </c>
      <c r="D19" s="16">
        <v>39400</v>
      </c>
      <c r="E19" s="16">
        <v>44268</v>
      </c>
      <c r="F19" s="16">
        <v>10062</v>
      </c>
      <c r="G19" s="16">
        <v>5346</v>
      </c>
      <c r="H19" s="16">
        <v>4260</v>
      </c>
      <c r="I19" s="16">
        <f>7500+8707</f>
        <v>16207</v>
      </c>
      <c r="J19" s="16">
        <v>15270</v>
      </c>
      <c r="K19" s="16">
        <f>231+35292</f>
        <v>35523</v>
      </c>
      <c r="L19" s="45">
        <v>25482</v>
      </c>
    </row>
    <row r="20" spans="2:12" x14ac:dyDescent="0.3">
      <c r="B20" s="6" t="s">
        <v>587</v>
      </c>
      <c r="C20" s="16">
        <v>11487</v>
      </c>
      <c r="D20" s="16">
        <v>765</v>
      </c>
      <c r="E20" s="16"/>
      <c r="F20" s="16"/>
      <c r="G20" s="16"/>
      <c r="H20" s="16"/>
      <c r="I20" s="16"/>
      <c r="J20" s="16"/>
      <c r="K20" s="16"/>
      <c r="L20" s="69"/>
    </row>
    <row r="21" spans="2:12" x14ac:dyDescent="0.3">
      <c r="B21" s="6" t="s">
        <v>588</v>
      </c>
      <c r="C21" s="16">
        <v>7000</v>
      </c>
      <c r="D21" s="16"/>
      <c r="E21" s="16"/>
      <c r="F21" s="16"/>
      <c r="G21" s="16"/>
      <c r="H21" s="16"/>
      <c r="I21" s="16"/>
      <c r="J21" s="16"/>
      <c r="K21" s="16"/>
      <c r="L21" s="69"/>
    </row>
    <row r="22" spans="2:12" x14ac:dyDescent="0.3">
      <c r="B22" s="6" t="s">
        <v>991</v>
      </c>
      <c r="C22" s="16"/>
      <c r="D22" s="16"/>
      <c r="E22" s="16">
        <v>142</v>
      </c>
      <c r="F22" s="16">
        <v>6598</v>
      </c>
      <c r="G22" s="16">
        <v>5052</v>
      </c>
      <c r="H22" s="16"/>
      <c r="I22" s="16"/>
      <c r="J22" s="16"/>
      <c r="K22" s="16"/>
      <c r="L22" s="69"/>
    </row>
    <row r="23" spans="2:12" x14ac:dyDescent="0.3">
      <c r="B23" s="6" t="s">
        <v>589</v>
      </c>
      <c r="C23" s="16">
        <v>9609</v>
      </c>
      <c r="D23" s="16"/>
      <c r="E23" s="16"/>
      <c r="F23" s="16"/>
      <c r="G23" s="16"/>
      <c r="H23" s="16"/>
      <c r="I23" s="16"/>
      <c r="J23" s="16"/>
      <c r="K23" s="16"/>
      <c r="L23" s="69"/>
    </row>
    <row r="24" spans="2:12" x14ac:dyDescent="0.3">
      <c r="B24" s="6" t="s">
        <v>1191</v>
      </c>
      <c r="C24" s="16"/>
      <c r="D24" s="16"/>
      <c r="E24" s="16"/>
      <c r="F24" s="16"/>
      <c r="G24" s="16"/>
      <c r="H24" s="16"/>
      <c r="I24" s="16"/>
      <c r="J24" s="16"/>
      <c r="K24" s="16"/>
      <c r="L24" s="45">
        <v>2254</v>
      </c>
    </row>
    <row r="25" spans="2:12" x14ac:dyDescent="0.3">
      <c r="B25" s="6" t="s">
        <v>1034</v>
      </c>
      <c r="C25" s="16"/>
      <c r="D25" s="16"/>
      <c r="E25" s="16"/>
      <c r="F25" s="16"/>
      <c r="G25" s="16">
        <v>1859</v>
      </c>
      <c r="H25" s="16"/>
      <c r="I25" s="16"/>
      <c r="J25" s="16"/>
      <c r="K25" s="16"/>
      <c r="L25" s="69"/>
    </row>
    <row r="26" spans="2:12" x14ac:dyDescent="0.3">
      <c r="B26" s="6" t="s">
        <v>871</v>
      </c>
      <c r="C26" s="16"/>
      <c r="D26" s="16"/>
      <c r="E26" s="16">
        <v>8745</v>
      </c>
      <c r="F26" s="16">
        <v>96</v>
      </c>
      <c r="G26" s="16"/>
      <c r="H26" s="16"/>
      <c r="I26" s="16">
        <v>512</v>
      </c>
      <c r="J26" s="16"/>
      <c r="K26" s="16"/>
      <c r="L26" s="69"/>
    </row>
    <row r="27" spans="2:12" x14ac:dyDescent="0.3">
      <c r="B27" s="6" t="s">
        <v>992</v>
      </c>
      <c r="C27" s="16"/>
      <c r="D27" s="16">
        <v>9351</v>
      </c>
      <c r="E27" s="16"/>
      <c r="F27" s="16"/>
      <c r="G27" s="16"/>
      <c r="H27" s="16"/>
      <c r="I27" s="16"/>
      <c r="J27" s="16"/>
      <c r="K27" s="16"/>
      <c r="L27" s="69"/>
    </row>
    <row r="28" spans="2:12" x14ac:dyDescent="0.3">
      <c r="B28" s="6" t="s">
        <v>590</v>
      </c>
      <c r="C28" s="16">
        <v>1386</v>
      </c>
      <c r="D28" s="16"/>
      <c r="E28" s="16"/>
      <c r="F28" s="16"/>
      <c r="G28" s="16"/>
      <c r="H28" s="16"/>
      <c r="I28" s="16"/>
      <c r="J28" s="16"/>
      <c r="K28" s="16"/>
      <c r="L28" s="69"/>
    </row>
    <row r="29" spans="2:12" x14ac:dyDescent="0.3">
      <c r="B29" s="6" t="s">
        <v>591</v>
      </c>
      <c r="C29" s="16">
        <v>175</v>
      </c>
      <c r="D29" s="16"/>
      <c r="E29" s="16"/>
      <c r="F29" s="16"/>
      <c r="G29" s="16"/>
      <c r="H29" s="16"/>
      <c r="I29" s="16"/>
      <c r="J29" s="16"/>
      <c r="K29" s="16"/>
      <c r="L29" s="69"/>
    </row>
    <row r="30" spans="2:12" x14ac:dyDescent="0.3">
      <c r="B30" s="6" t="s">
        <v>592</v>
      </c>
      <c r="C30" s="16">
        <v>24750</v>
      </c>
      <c r="D30" s="16">
        <v>1800</v>
      </c>
      <c r="E30" s="16">
        <v>3800</v>
      </c>
      <c r="F30" s="16">
        <v>5000</v>
      </c>
      <c r="G30" s="16">
        <v>108</v>
      </c>
      <c r="H30" s="16"/>
      <c r="I30" s="16"/>
      <c r="J30" s="16"/>
      <c r="K30" s="16"/>
      <c r="L30" s="69"/>
    </row>
    <row r="31" spans="2:12" x14ac:dyDescent="0.3">
      <c r="B31" s="6" t="s">
        <v>993</v>
      </c>
      <c r="C31" s="16"/>
      <c r="D31" s="16">
        <v>160</v>
      </c>
      <c r="E31" s="16"/>
      <c r="F31" s="16"/>
      <c r="G31" s="16"/>
      <c r="H31" s="16"/>
      <c r="I31" s="16"/>
      <c r="J31" s="16"/>
      <c r="K31" s="16"/>
      <c r="L31" s="69"/>
    </row>
    <row r="32" spans="2:12" x14ac:dyDescent="0.3">
      <c r="B32" s="6" t="s">
        <v>593</v>
      </c>
      <c r="C32" s="16">
        <v>3000</v>
      </c>
      <c r="D32" s="16">
        <v>5000</v>
      </c>
      <c r="E32" s="16">
        <v>5000</v>
      </c>
      <c r="F32" s="16"/>
      <c r="G32" s="16"/>
      <c r="H32" s="16"/>
      <c r="I32" s="16"/>
      <c r="J32" s="16">
        <v>3500</v>
      </c>
      <c r="K32" s="16"/>
      <c r="L32" s="69"/>
    </row>
    <row r="33" spans="2:12" x14ac:dyDescent="0.3">
      <c r="B33" s="6" t="s">
        <v>594</v>
      </c>
      <c r="C33" s="16">
        <v>160</v>
      </c>
      <c r="D33" s="16"/>
      <c r="E33" s="16">
        <v>135</v>
      </c>
      <c r="F33" s="16"/>
      <c r="G33" s="16"/>
      <c r="H33" s="16"/>
      <c r="I33" s="16"/>
      <c r="J33" s="16"/>
      <c r="K33" s="16"/>
      <c r="L33" s="69"/>
    </row>
    <row r="34" spans="2:12" x14ac:dyDescent="0.3">
      <c r="B34" s="6" t="s">
        <v>1192</v>
      </c>
      <c r="C34" s="16"/>
      <c r="D34" s="16"/>
      <c r="E34" s="16"/>
      <c r="F34" s="16"/>
      <c r="G34" s="16"/>
      <c r="H34" s="16"/>
      <c r="I34" s="16"/>
      <c r="J34" s="16"/>
      <c r="K34" s="16"/>
      <c r="L34" s="69">
        <v>77</v>
      </c>
    </row>
    <row r="35" spans="2:12" x14ac:dyDescent="0.3">
      <c r="B35" s="6" t="s">
        <v>872</v>
      </c>
      <c r="C35" s="16">
        <v>3000</v>
      </c>
      <c r="D35" s="16">
        <v>3000</v>
      </c>
      <c r="E35" s="16">
        <v>3200</v>
      </c>
      <c r="F35" s="16"/>
      <c r="G35" s="6"/>
      <c r="H35" s="6"/>
      <c r="I35" s="16">
        <v>30034</v>
      </c>
      <c r="J35" s="16">
        <v>19845</v>
      </c>
      <c r="K35" s="16"/>
      <c r="L35" s="69"/>
    </row>
    <row r="36" spans="2:12" ht="16.5" x14ac:dyDescent="0.35">
      <c r="B36" s="6" t="s">
        <v>288</v>
      </c>
      <c r="C36" s="33"/>
      <c r="D36" s="33"/>
      <c r="E36" s="33"/>
      <c r="F36" s="33"/>
      <c r="G36" s="33"/>
      <c r="H36" s="33"/>
      <c r="I36" s="16">
        <v>20</v>
      </c>
      <c r="J36" s="16"/>
      <c r="K36" s="16"/>
      <c r="L36" s="69"/>
    </row>
    <row r="37" spans="2:12" ht="16.5" x14ac:dyDescent="0.35">
      <c r="B37" s="6" t="s">
        <v>289</v>
      </c>
      <c r="C37" s="33"/>
      <c r="D37" s="33"/>
      <c r="E37" s="33"/>
      <c r="F37" s="33"/>
      <c r="G37" s="33"/>
      <c r="H37" s="33"/>
      <c r="I37" s="16">
        <v>20</v>
      </c>
      <c r="J37" s="16"/>
      <c r="K37" s="16"/>
      <c r="L37" s="69"/>
    </row>
    <row r="38" spans="2:12" x14ac:dyDescent="0.3">
      <c r="B38" s="6" t="s">
        <v>873</v>
      </c>
      <c r="C38" s="16">
        <v>5015</v>
      </c>
      <c r="D38" s="16">
        <v>1150</v>
      </c>
      <c r="E38" s="16">
        <v>2205</v>
      </c>
      <c r="F38" s="16">
        <v>4320</v>
      </c>
      <c r="G38" s="16">
        <v>4204</v>
      </c>
      <c r="H38" s="16">
        <v>6000</v>
      </c>
      <c r="I38" s="16">
        <v>3000</v>
      </c>
      <c r="J38" s="16">
        <v>1000</v>
      </c>
      <c r="K38" s="16">
        <v>15188</v>
      </c>
      <c r="L38" s="32">
        <v>300</v>
      </c>
    </row>
    <row r="39" spans="2:12" x14ac:dyDescent="0.3">
      <c r="B39" s="6" t="s">
        <v>290</v>
      </c>
      <c r="C39" s="16">
        <v>15320</v>
      </c>
      <c r="D39" s="16">
        <v>8100</v>
      </c>
      <c r="E39" s="16">
        <v>3700</v>
      </c>
      <c r="F39" s="16">
        <v>5350</v>
      </c>
      <c r="G39" s="16">
        <v>3116</v>
      </c>
      <c r="H39" s="16"/>
      <c r="I39" s="16">
        <v>18639</v>
      </c>
      <c r="J39" s="16">
        <v>2615</v>
      </c>
      <c r="K39" s="16"/>
      <c r="L39" s="45">
        <v>25893</v>
      </c>
    </row>
    <row r="40" spans="2:12" x14ac:dyDescent="0.3">
      <c r="B40" s="6" t="s">
        <v>595</v>
      </c>
      <c r="C40" s="16">
        <v>12200</v>
      </c>
      <c r="D40" s="16">
        <v>3200</v>
      </c>
      <c r="E40" s="16">
        <v>900</v>
      </c>
      <c r="F40" s="16">
        <v>300</v>
      </c>
      <c r="G40" s="16">
        <v>300</v>
      </c>
      <c r="H40" s="16">
        <v>4500</v>
      </c>
      <c r="I40" s="16"/>
      <c r="J40" s="16"/>
      <c r="K40" s="16"/>
      <c r="L40" s="69"/>
    </row>
    <row r="41" spans="2:12" x14ac:dyDescent="0.3">
      <c r="B41" s="6" t="s">
        <v>1035</v>
      </c>
      <c r="C41" s="16"/>
      <c r="D41" s="16"/>
      <c r="E41" s="16"/>
      <c r="F41" s="16">
        <v>1645</v>
      </c>
      <c r="G41" s="16">
        <v>4779</v>
      </c>
      <c r="H41" s="16"/>
      <c r="I41" s="16"/>
      <c r="J41" s="16"/>
      <c r="K41" s="16"/>
      <c r="L41" s="69"/>
    </row>
    <row r="42" spans="2:12" x14ac:dyDescent="0.3">
      <c r="B42" s="6" t="s">
        <v>1193</v>
      </c>
      <c r="C42" s="16"/>
      <c r="D42" s="16"/>
      <c r="E42" s="16"/>
      <c r="F42" s="16"/>
      <c r="G42" s="16"/>
      <c r="H42" s="16"/>
      <c r="I42" s="16"/>
      <c r="J42" s="16"/>
      <c r="K42" s="16"/>
      <c r="L42" s="69">
        <v>439</v>
      </c>
    </row>
    <row r="43" spans="2:12" ht="16.5" x14ac:dyDescent="0.35">
      <c r="B43" s="6" t="s">
        <v>291</v>
      </c>
      <c r="C43" s="33"/>
      <c r="D43" s="33"/>
      <c r="E43" s="33"/>
      <c r="F43" s="33"/>
      <c r="G43" s="33"/>
      <c r="H43" s="33"/>
      <c r="I43" s="16">
        <v>20</v>
      </c>
      <c r="J43" s="16"/>
      <c r="K43" s="16"/>
      <c r="L43" s="69"/>
    </row>
    <row r="44" spans="2:12" x14ac:dyDescent="0.3">
      <c r="B44" s="6" t="s">
        <v>932</v>
      </c>
      <c r="C44" s="16">
        <v>10480</v>
      </c>
      <c r="D44" s="16">
        <v>2645</v>
      </c>
      <c r="E44" s="16">
        <v>4750</v>
      </c>
      <c r="F44" s="16">
        <v>4607</v>
      </c>
      <c r="G44" s="16">
        <v>23078</v>
      </c>
      <c r="H44" s="16">
        <v>5200</v>
      </c>
      <c r="I44" s="16">
        <v>19870</v>
      </c>
      <c r="J44" s="16">
        <v>6800</v>
      </c>
      <c r="K44" s="16">
        <v>29557</v>
      </c>
      <c r="L44" s="45">
        <v>15200</v>
      </c>
    </row>
    <row r="45" spans="2:12" x14ac:dyDescent="0.3">
      <c r="B45" s="6" t="s">
        <v>1187</v>
      </c>
      <c r="C45" s="16"/>
      <c r="D45" s="16"/>
      <c r="E45" s="16"/>
      <c r="F45" s="16"/>
      <c r="G45" s="16"/>
      <c r="H45" s="16"/>
      <c r="I45" s="16"/>
      <c r="J45" s="16"/>
      <c r="K45" s="16"/>
      <c r="L45" s="45">
        <v>3076</v>
      </c>
    </row>
    <row r="46" spans="2:12" x14ac:dyDescent="0.3">
      <c r="B46" s="7" t="s">
        <v>159</v>
      </c>
      <c r="C46" s="16">
        <v>5200</v>
      </c>
      <c r="D46" s="16"/>
      <c r="E46" s="16"/>
      <c r="F46" s="16"/>
      <c r="G46" s="16"/>
      <c r="H46" s="16"/>
      <c r="I46" s="16"/>
      <c r="J46" s="16">
        <v>2000</v>
      </c>
      <c r="K46" s="16"/>
      <c r="L46" s="69"/>
    </row>
    <row r="47" spans="2:12" x14ac:dyDescent="0.3">
      <c r="B47" s="6" t="s">
        <v>874</v>
      </c>
      <c r="C47" s="16">
        <v>5170</v>
      </c>
      <c r="D47" s="16">
        <v>1647</v>
      </c>
      <c r="E47" s="16">
        <v>1760</v>
      </c>
      <c r="F47" s="16">
        <v>1420</v>
      </c>
      <c r="G47" s="16">
        <v>4920</v>
      </c>
      <c r="H47" s="16">
        <v>1000</v>
      </c>
      <c r="I47" s="16">
        <v>900</v>
      </c>
      <c r="J47" s="16">
        <v>1600</v>
      </c>
      <c r="K47" s="16"/>
      <c r="L47" s="69"/>
    </row>
    <row r="48" spans="2:12" ht="16.5" x14ac:dyDescent="0.35">
      <c r="B48" s="6" t="s">
        <v>292</v>
      </c>
      <c r="C48" s="33"/>
      <c r="D48" s="33"/>
      <c r="E48" s="33"/>
      <c r="F48" s="33"/>
      <c r="G48" s="33"/>
      <c r="H48" s="33"/>
      <c r="I48" s="16">
        <v>20</v>
      </c>
      <c r="J48" s="16"/>
      <c r="K48" s="16"/>
      <c r="L48" s="69"/>
    </row>
    <row r="49" spans="1:12" ht="16.5" x14ac:dyDescent="0.35">
      <c r="B49" s="6" t="s">
        <v>933</v>
      </c>
      <c r="C49" s="33"/>
      <c r="D49" s="33"/>
      <c r="E49" s="33"/>
      <c r="F49" s="33"/>
      <c r="G49" s="33"/>
      <c r="H49" s="33"/>
      <c r="I49" s="16">
        <v>1800</v>
      </c>
      <c r="J49" s="16">
        <v>591</v>
      </c>
      <c r="K49" s="16"/>
      <c r="L49" s="45">
        <v>18058</v>
      </c>
    </row>
    <row r="50" spans="1:12" ht="16.5" x14ac:dyDescent="0.35">
      <c r="B50" s="6" t="s">
        <v>596</v>
      </c>
      <c r="C50" s="16">
        <v>15</v>
      </c>
      <c r="D50" s="33"/>
      <c r="E50" s="33"/>
      <c r="F50" s="33"/>
      <c r="G50" s="33"/>
      <c r="H50" s="33"/>
      <c r="I50" s="16"/>
      <c r="J50" s="16"/>
      <c r="K50" s="16"/>
      <c r="L50" s="69"/>
    </row>
    <row r="51" spans="1:12" x14ac:dyDescent="0.3">
      <c r="B51" s="6" t="s">
        <v>293</v>
      </c>
      <c r="C51" s="16"/>
      <c r="D51" s="16"/>
      <c r="E51" s="16"/>
      <c r="F51" s="16"/>
      <c r="G51" s="16"/>
      <c r="H51" s="16"/>
      <c r="I51" s="16">
        <v>2000</v>
      </c>
      <c r="J51" s="16"/>
      <c r="K51" s="16"/>
      <c r="L51" s="69"/>
    </row>
    <row r="52" spans="1:12" x14ac:dyDescent="0.3">
      <c r="B52" s="6" t="s">
        <v>1194</v>
      </c>
      <c r="C52" s="16"/>
      <c r="D52" s="16"/>
      <c r="E52" s="16"/>
      <c r="F52" s="16"/>
      <c r="G52" s="16"/>
      <c r="H52" s="16"/>
      <c r="I52" s="16"/>
      <c r="J52" s="16"/>
      <c r="K52" s="16"/>
      <c r="L52" s="45">
        <v>6746</v>
      </c>
    </row>
    <row r="53" spans="1:12" x14ac:dyDescent="0.3">
      <c r="B53" s="6" t="s">
        <v>294</v>
      </c>
      <c r="C53" s="16">
        <v>3150</v>
      </c>
      <c r="D53" s="16">
        <v>950</v>
      </c>
      <c r="E53" s="16">
        <v>2500</v>
      </c>
      <c r="F53" s="16">
        <v>3050</v>
      </c>
      <c r="G53" s="16">
        <v>2800</v>
      </c>
      <c r="H53" s="16">
        <v>3800</v>
      </c>
      <c r="I53" s="16">
        <v>2600</v>
      </c>
      <c r="J53" s="16">
        <v>11509</v>
      </c>
      <c r="K53" s="16">
        <v>7900</v>
      </c>
      <c r="L53" s="32">
        <v>3900</v>
      </c>
    </row>
    <row r="54" spans="1:12" x14ac:dyDescent="0.3">
      <c r="B54" s="7" t="s">
        <v>163</v>
      </c>
      <c r="C54" s="16">
        <v>300</v>
      </c>
      <c r="D54" s="16"/>
      <c r="E54" s="16"/>
      <c r="F54" s="16"/>
      <c r="G54" s="16"/>
      <c r="H54" s="16"/>
      <c r="I54" s="16">
        <v>25</v>
      </c>
      <c r="J54" s="16">
        <v>300</v>
      </c>
      <c r="K54" s="16">
        <v>3</v>
      </c>
      <c r="L54" s="69"/>
    </row>
    <row r="55" spans="1:12" x14ac:dyDescent="0.3">
      <c r="B55" s="6" t="s">
        <v>597</v>
      </c>
      <c r="C55" s="16">
        <v>1566</v>
      </c>
      <c r="D55" s="16">
        <v>4560</v>
      </c>
      <c r="E55" s="16">
        <v>340</v>
      </c>
      <c r="F55" s="16">
        <v>176</v>
      </c>
      <c r="G55" s="16"/>
      <c r="H55" s="16"/>
      <c r="I55" s="16"/>
      <c r="J55" s="16"/>
      <c r="K55" s="16"/>
      <c r="L55" s="69"/>
    </row>
    <row r="56" spans="1:12" x14ac:dyDescent="0.3">
      <c r="B56" s="6" t="s">
        <v>994</v>
      </c>
      <c r="C56" s="16"/>
      <c r="D56" s="16"/>
      <c r="E56" s="16">
        <v>89</v>
      </c>
      <c r="F56" s="16"/>
      <c r="G56" s="16"/>
      <c r="H56" s="16"/>
      <c r="I56" s="16"/>
      <c r="J56" s="16"/>
      <c r="K56" s="16"/>
      <c r="L56" s="69"/>
    </row>
    <row r="57" spans="1:12" x14ac:dyDescent="0.3">
      <c r="B57" s="6" t="s">
        <v>875</v>
      </c>
      <c r="C57" s="16">
        <v>3000</v>
      </c>
      <c r="D57" s="16">
        <v>3855</v>
      </c>
      <c r="E57" s="16">
        <v>5700</v>
      </c>
      <c r="F57" s="16"/>
      <c r="G57" s="16"/>
      <c r="H57" s="16"/>
      <c r="I57" s="16">
        <v>500</v>
      </c>
      <c r="J57" s="16">
        <v>1000</v>
      </c>
      <c r="K57" s="16">
        <v>4000</v>
      </c>
      <c r="L57" s="45">
        <v>2000</v>
      </c>
    </row>
    <row r="58" spans="1:12" x14ac:dyDescent="0.3">
      <c r="B58" s="6" t="s">
        <v>1036</v>
      </c>
      <c r="C58" s="16"/>
      <c r="D58" s="16"/>
      <c r="E58" s="16"/>
      <c r="F58" s="16"/>
      <c r="G58" s="16">
        <v>1300</v>
      </c>
      <c r="H58" s="16"/>
      <c r="I58" s="16"/>
      <c r="J58" s="16"/>
      <c r="K58" s="16"/>
      <c r="L58" s="69"/>
    </row>
    <row r="59" spans="1:12" x14ac:dyDescent="0.3">
      <c r="B59" s="6" t="s">
        <v>1185</v>
      </c>
      <c r="C59" s="16"/>
      <c r="D59" s="16"/>
      <c r="E59" s="16"/>
      <c r="F59" s="16"/>
      <c r="G59" s="16"/>
      <c r="H59" s="16"/>
      <c r="I59" s="16"/>
      <c r="J59" s="16"/>
      <c r="K59" s="16"/>
      <c r="L59" s="45">
        <v>1587</v>
      </c>
    </row>
    <row r="60" spans="1:12" ht="16.5" x14ac:dyDescent="0.35">
      <c r="B60" s="6" t="s">
        <v>296</v>
      </c>
      <c r="C60" s="33"/>
      <c r="D60" s="33"/>
      <c r="E60" s="33"/>
      <c r="F60" s="33"/>
      <c r="G60" s="33"/>
      <c r="H60" s="33"/>
      <c r="I60" s="16"/>
      <c r="J60" s="16">
        <v>7782</v>
      </c>
      <c r="K60" s="16">
        <v>21007</v>
      </c>
      <c r="L60" s="69"/>
    </row>
    <row r="61" spans="1:12" ht="16.5" x14ac:dyDescent="0.35">
      <c r="B61" s="6" t="s">
        <v>1195</v>
      </c>
      <c r="C61" s="33"/>
      <c r="D61" s="33"/>
      <c r="E61" s="33"/>
      <c r="F61" s="33"/>
      <c r="G61" s="33"/>
      <c r="H61" s="33"/>
      <c r="I61" s="16"/>
      <c r="J61" s="16"/>
      <c r="K61" s="16"/>
      <c r="L61" s="45">
        <v>37219</v>
      </c>
    </row>
    <row r="62" spans="1:12" ht="16.5" x14ac:dyDescent="0.35">
      <c r="B62" s="6" t="s">
        <v>1186</v>
      </c>
      <c r="C62" s="33"/>
      <c r="D62" s="33"/>
      <c r="E62" s="33"/>
      <c r="F62" s="33"/>
      <c r="G62" s="33"/>
      <c r="H62" s="33"/>
      <c r="I62" s="16"/>
      <c r="J62" s="16"/>
      <c r="K62" s="16"/>
      <c r="L62" s="45">
        <v>42523</v>
      </c>
    </row>
    <row r="63" spans="1:12" s="25" customFormat="1" x14ac:dyDescent="0.3">
      <c r="A63" s="64"/>
      <c r="B63" s="6" t="s">
        <v>598</v>
      </c>
      <c r="C63" s="16">
        <v>2259</v>
      </c>
      <c r="D63" s="16">
        <v>2615</v>
      </c>
      <c r="E63" s="16">
        <v>9922</v>
      </c>
      <c r="F63" s="16">
        <v>4207</v>
      </c>
      <c r="G63" s="16">
        <v>2000</v>
      </c>
      <c r="H63" s="16"/>
      <c r="I63" s="16"/>
      <c r="J63" s="16"/>
      <c r="K63" s="16"/>
      <c r="L63" s="74"/>
    </row>
    <row r="64" spans="1:12" x14ac:dyDescent="0.3">
      <c r="B64" s="6" t="s">
        <v>876</v>
      </c>
      <c r="C64" s="16">
        <v>11500</v>
      </c>
      <c r="D64" s="16">
        <v>2500</v>
      </c>
      <c r="E64" s="16">
        <v>6500</v>
      </c>
      <c r="F64" s="16">
        <v>3500</v>
      </c>
      <c r="G64" s="16">
        <v>1000</v>
      </c>
      <c r="H64" s="16">
        <v>2100</v>
      </c>
      <c r="I64" s="16">
        <v>3000</v>
      </c>
      <c r="J64" s="16">
        <v>4200</v>
      </c>
      <c r="K64" s="16">
        <v>13800</v>
      </c>
      <c r="L64" s="45">
        <v>7500</v>
      </c>
    </row>
    <row r="65" spans="2:12" x14ac:dyDescent="0.3">
      <c r="B65" s="6" t="s">
        <v>962</v>
      </c>
      <c r="C65" s="16">
        <v>22870</v>
      </c>
      <c r="D65" s="16">
        <v>9180</v>
      </c>
      <c r="E65" s="16">
        <v>9012</v>
      </c>
      <c r="F65" s="16">
        <v>5176</v>
      </c>
      <c r="G65" s="16">
        <v>3095</v>
      </c>
      <c r="H65" s="16"/>
      <c r="I65" s="16">
        <v>1470</v>
      </c>
      <c r="J65" s="16">
        <v>1000</v>
      </c>
      <c r="K65" s="16">
        <v>2500</v>
      </c>
      <c r="L65" s="45">
        <v>5681</v>
      </c>
    </row>
    <row r="66" spans="2:12" x14ac:dyDescent="0.3">
      <c r="B66" s="6" t="s">
        <v>1170</v>
      </c>
      <c r="C66" s="16"/>
      <c r="D66" s="16"/>
      <c r="E66" s="16"/>
      <c r="F66" s="16"/>
      <c r="G66" s="16"/>
      <c r="H66" s="16"/>
      <c r="I66" s="16"/>
      <c r="J66" s="16"/>
      <c r="K66" s="16"/>
      <c r="L66" s="45">
        <v>1167</v>
      </c>
    </row>
    <row r="67" spans="2:12" x14ac:dyDescent="0.3">
      <c r="B67" s="6" t="s">
        <v>995</v>
      </c>
      <c r="C67" s="16">
        <v>63041</v>
      </c>
      <c r="D67" s="16">
        <v>54500</v>
      </c>
      <c r="E67" s="16">
        <v>16220</v>
      </c>
      <c r="F67" s="16">
        <v>23703</v>
      </c>
      <c r="G67" s="16">
        <v>98142</v>
      </c>
      <c r="H67" s="16">
        <v>35300</v>
      </c>
      <c r="I67" s="16">
        <v>67424</v>
      </c>
      <c r="J67" s="16">
        <v>40998</v>
      </c>
      <c r="K67" s="16">
        <v>62190</v>
      </c>
      <c r="L67" s="95">
        <v>889722</v>
      </c>
    </row>
    <row r="68" spans="2:12" x14ac:dyDescent="0.3">
      <c r="B68" s="6" t="s">
        <v>1171</v>
      </c>
      <c r="C68" s="16"/>
      <c r="D68" s="16"/>
      <c r="E68" s="16"/>
      <c r="F68" s="16"/>
      <c r="G68" s="16"/>
      <c r="H68" s="16"/>
      <c r="I68" s="16"/>
      <c r="J68" s="16"/>
      <c r="K68" s="16"/>
      <c r="L68" s="45">
        <v>3061</v>
      </c>
    </row>
    <row r="69" spans="2:12" x14ac:dyDescent="0.3">
      <c r="B69" s="6" t="s">
        <v>1184</v>
      </c>
      <c r="C69" s="16"/>
      <c r="D69" s="16"/>
      <c r="E69" s="16"/>
      <c r="F69" s="16"/>
      <c r="G69" s="16"/>
      <c r="H69" s="16"/>
      <c r="I69" s="16"/>
      <c r="J69" s="16"/>
      <c r="K69" s="16"/>
      <c r="L69" s="73">
        <v>3000</v>
      </c>
    </row>
    <row r="70" spans="2:12" x14ac:dyDescent="0.3">
      <c r="B70" s="6" t="s">
        <v>1172</v>
      </c>
      <c r="C70" s="16"/>
      <c r="D70" s="16"/>
      <c r="E70" s="16"/>
      <c r="F70" s="16"/>
      <c r="G70" s="16"/>
      <c r="H70" s="16"/>
      <c r="I70" s="16"/>
      <c r="J70" s="16"/>
      <c r="K70" s="16"/>
      <c r="L70" s="45">
        <v>5374</v>
      </c>
    </row>
    <row r="71" spans="2:12" x14ac:dyDescent="0.3">
      <c r="B71" s="6" t="s">
        <v>1173</v>
      </c>
      <c r="C71" s="16"/>
      <c r="D71" s="16"/>
      <c r="E71" s="16"/>
      <c r="F71" s="16"/>
      <c r="G71" s="16"/>
      <c r="H71" s="16"/>
      <c r="I71" s="16"/>
      <c r="J71" s="16"/>
      <c r="K71" s="16"/>
      <c r="L71" s="45">
        <v>16908</v>
      </c>
    </row>
    <row r="72" spans="2:12" x14ac:dyDescent="0.3">
      <c r="B72" s="6" t="s">
        <v>1196</v>
      </c>
      <c r="C72" s="16"/>
      <c r="D72" s="16"/>
      <c r="E72" s="16"/>
      <c r="F72" s="16"/>
      <c r="G72" s="16"/>
      <c r="H72" s="16"/>
      <c r="I72" s="16"/>
      <c r="J72" s="16"/>
      <c r="K72" s="16"/>
      <c r="L72" s="45">
        <v>14828</v>
      </c>
    </row>
    <row r="73" spans="2:12" x14ac:dyDescent="0.3">
      <c r="B73" s="6" t="s">
        <v>1103</v>
      </c>
      <c r="C73" s="16"/>
      <c r="D73" s="16"/>
      <c r="E73" s="16"/>
      <c r="F73" s="16"/>
      <c r="G73" s="16"/>
      <c r="H73" s="16"/>
      <c r="I73" s="16"/>
      <c r="J73" s="16"/>
      <c r="K73" s="16"/>
      <c r="L73" s="45">
        <v>4000</v>
      </c>
    </row>
    <row r="74" spans="2:12" ht="16.5" x14ac:dyDescent="0.35">
      <c r="B74" s="6" t="s">
        <v>559</v>
      </c>
      <c r="C74" s="16">
        <v>10840</v>
      </c>
      <c r="D74" s="33"/>
      <c r="E74" s="16">
        <v>2500</v>
      </c>
      <c r="F74" s="33"/>
      <c r="G74" s="16">
        <v>4500</v>
      </c>
      <c r="H74" s="33"/>
      <c r="I74" s="16"/>
      <c r="J74" s="16"/>
      <c r="K74" s="16"/>
      <c r="L74" s="45">
        <v>20310</v>
      </c>
    </row>
    <row r="75" spans="2:12" ht="16.5" x14ac:dyDescent="0.35">
      <c r="B75" s="6" t="s">
        <v>996</v>
      </c>
      <c r="C75" s="16"/>
      <c r="D75" s="16">
        <v>8507</v>
      </c>
      <c r="E75" s="16"/>
      <c r="F75" s="33"/>
      <c r="G75" s="33"/>
      <c r="H75" s="33"/>
      <c r="I75" s="16"/>
      <c r="J75" s="16"/>
      <c r="K75" s="16"/>
      <c r="L75" s="69"/>
    </row>
    <row r="76" spans="2:12" ht="16.5" x14ac:dyDescent="0.35">
      <c r="B76" s="6" t="s">
        <v>599</v>
      </c>
      <c r="C76" s="16">
        <v>141</v>
      </c>
      <c r="D76" s="16">
        <v>1400</v>
      </c>
      <c r="E76" s="33"/>
      <c r="F76" s="33"/>
      <c r="G76" s="33"/>
      <c r="H76" s="33"/>
      <c r="I76" s="16"/>
      <c r="J76" s="16"/>
      <c r="K76" s="16"/>
      <c r="L76" s="69"/>
    </row>
    <row r="77" spans="2:12" ht="16.5" x14ac:dyDescent="0.35">
      <c r="B77" s="6" t="s">
        <v>1174</v>
      </c>
      <c r="C77" s="16"/>
      <c r="D77" s="16"/>
      <c r="E77" s="33"/>
      <c r="F77" s="33"/>
      <c r="G77" s="33"/>
      <c r="H77" s="33"/>
      <c r="I77" s="16"/>
      <c r="J77" s="16"/>
      <c r="K77" s="16"/>
      <c r="L77" s="45">
        <v>20203</v>
      </c>
    </row>
    <row r="78" spans="2:12" x14ac:dyDescent="0.3">
      <c r="B78" s="6" t="s">
        <v>877</v>
      </c>
      <c r="C78" s="16">
        <v>13010</v>
      </c>
      <c r="D78" s="16">
        <v>15300</v>
      </c>
      <c r="E78" s="16">
        <v>16141</v>
      </c>
      <c r="F78" s="16">
        <v>780</v>
      </c>
      <c r="G78" s="16">
        <v>27542</v>
      </c>
      <c r="H78" s="16">
        <v>2000</v>
      </c>
      <c r="I78" s="16">
        <v>23890</v>
      </c>
      <c r="J78" s="16">
        <v>4795</v>
      </c>
      <c r="K78" s="16">
        <v>11395</v>
      </c>
      <c r="L78" s="45">
        <v>4000</v>
      </c>
    </row>
    <row r="79" spans="2:12" x14ac:dyDescent="0.3">
      <c r="B79" s="6" t="s">
        <v>600</v>
      </c>
      <c r="C79" s="16">
        <v>2598</v>
      </c>
      <c r="D79" s="16"/>
      <c r="E79" s="16"/>
      <c r="F79" s="16"/>
      <c r="G79" s="16"/>
      <c r="H79" s="16"/>
      <c r="I79" s="16"/>
      <c r="J79" s="16"/>
      <c r="K79" s="16"/>
      <c r="L79" s="69"/>
    </row>
    <row r="80" spans="2:12" x14ac:dyDescent="0.3">
      <c r="B80" s="6" t="s">
        <v>297</v>
      </c>
      <c r="C80" s="16"/>
      <c r="D80" s="16"/>
      <c r="E80" s="16"/>
      <c r="F80" s="16"/>
      <c r="G80" s="16">
        <v>200</v>
      </c>
      <c r="H80" s="16"/>
      <c r="I80" s="16">
        <v>5250</v>
      </c>
      <c r="J80" s="16">
        <v>1000</v>
      </c>
      <c r="K80" s="16"/>
      <c r="L80" s="69"/>
    </row>
    <row r="81" spans="2:12" x14ac:dyDescent="0.3">
      <c r="B81" s="6" t="s">
        <v>1175</v>
      </c>
      <c r="C81" s="16"/>
      <c r="D81" s="16"/>
      <c r="E81" s="16"/>
      <c r="F81" s="16"/>
      <c r="G81" s="16"/>
      <c r="H81" s="16"/>
      <c r="I81" s="16"/>
      <c r="J81" s="16"/>
      <c r="K81" s="16"/>
      <c r="L81" s="45">
        <v>8168</v>
      </c>
    </row>
    <row r="82" spans="2:12" x14ac:dyDescent="0.3">
      <c r="B82" s="6" t="s">
        <v>601</v>
      </c>
      <c r="C82" s="16">
        <v>9700</v>
      </c>
      <c r="D82" s="16">
        <v>600</v>
      </c>
      <c r="E82" s="16">
        <v>4000</v>
      </c>
      <c r="F82" s="16"/>
      <c r="G82" s="16"/>
      <c r="H82" s="16"/>
      <c r="I82" s="16"/>
      <c r="J82" s="16"/>
      <c r="K82" s="16"/>
      <c r="L82" s="69"/>
    </row>
    <row r="83" spans="2:12" x14ac:dyDescent="0.3">
      <c r="B83" s="6" t="s">
        <v>1178</v>
      </c>
      <c r="C83" s="16"/>
      <c r="D83" s="16"/>
      <c r="E83" s="16"/>
      <c r="F83" s="16"/>
      <c r="G83" s="16"/>
      <c r="H83" s="16"/>
      <c r="I83" s="16"/>
      <c r="J83" s="16"/>
      <c r="K83" s="16"/>
      <c r="L83" s="45">
        <v>2700</v>
      </c>
    </row>
    <row r="84" spans="2:12" x14ac:dyDescent="0.3">
      <c r="B84" s="6" t="s">
        <v>878</v>
      </c>
      <c r="C84" s="16">
        <v>13443</v>
      </c>
      <c r="D84" s="16">
        <v>5943</v>
      </c>
      <c r="E84" s="16">
        <v>23000</v>
      </c>
      <c r="F84" s="16"/>
      <c r="G84" s="16"/>
      <c r="H84" s="16"/>
      <c r="I84" s="16">
        <v>5000</v>
      </c>
      <c r="J84" s="16">
        <v>2180</v>
      </c>
      <c r="K84" s="16">
        <v>7735</v>
      </c>
      <c r="L84" s="45">
        <v>3642</v>
      </c>
    </row>
    <row r="85" spans="2:12" x14ac:dyDescent="0.3">
      <c r="B85" s="6" t="s">
        <v>1176</v>
      </c>
      <c r="C85" s="16"/>
      <c r="D85" s="16"/>
      <c r="E85" s="16"/>
      <c r="F85" s="16"/>
      <c r="G85" s="16"/>
      <c r="H85" s="16"/>
      <c r="I85" s="16"/>
      <c r="J85" s="16"/>
      <c r="K85" s="16"/>
      <c r="L85" s="45">
        <v>12000</v>
      </c>
    </row>
    <row r="86" spans="2:12" x14ac:dyDescent="0.3">
      <c r="B86" s="6" t="s">
        <v>879</v>
      </c>
      <c r="C86" s="16">
        <f>668+8600</f>
        <v>9268</v>
      </c>
      <c r="D86" s="16">
        <v>16430</v>
      </c>
      <c r="E86" s="16">
        <v>17626</v>
      </c>
      <c r="F86" s="16">
        <v>11400</v>
      </c>
      <c r="G86" s="16">
        <v>9000</v>
      </c>
      <c r="H86" s="16">
        <v>4000</v>
      </c>
      <c r="I86" s="16">
        <v>2400</v>
      </c>
      <c r="J86" s="16">
        <v>2000</v>
      </c>
      <c r="K86" s="16">
        <v>2250</v>
      </c>
      <c r="L86" s="45">
        <v>254</v>
      </c>
    </row>
    <row r="87" spans="2:12" x14ac:dyDescent="0.3">
      <c r="B87" s="6" t="s">
        <v>1188</v>
      </c>
      <c r="C87" s="16"/>
      <c r="D87" s="16"/>
      <c r="E87" s="16"/>
      <c r="F87" s="16"/>
      <c r="G87" s="16"/>
      <c r="H87" s="16"/>
      <c r="I87" s="16"/>
      <c r="J87" s="16"/>
      <c r="K87" s="16"/>
      <c r="L87" s="45">
        <v>7000</v>
      </c>
    </row>
    <row r="88" spans="2:12" x14ac:dyDescent="0.3">
      <c r="B88" s="6" t="s">
        <v>1177</v>
      </c>
      <c r="C88" s="16"/>
      <c r="D88" s="16"/>
      <c r="E88" s="16"/>
      <c r="F88" s="16"/>
      <c r="G88" s="16"/>
      <c r="H88" s="16"/>
      <c r="I88" s="16"/>
      <c r="J88" s="16"/>
      <c r="K88" s="16"/>
      <c r="L88" s="45">
        <v>2700</v>
      </c>
    </row>
    <row r="89" spans="2:12" x14ac:dyDescent="0.3">
      <c r="B89" s="6" t="s">
        <v>1183</v>
      </c>
      <c r="C89" s="16"/>
      <c r="D89" s="16"/>
      <c r="E89" s="16"/>
      <c r="F89" s="16"/>
      <c r="G89" s="16"/>
      <c r="H89" s="16"/>
      <c r="I89" s="16"/>
      <c r="J89" s="16"/>
      <c r="K89" s="16"/>
      <c r="L89" s="45">
        <v>49</v>
      </c>
    </row>
    <row r="90" spans="2:12" x14ac:dyDescent="0.3">
      <c r="B90" s="6" t="s">
        <v>1179</v>
      </c>
      <c r="C90" s="16"/>
      <c r="D90" s="16"/>
      <c r="E90" s="16"/>
      <c r="F90" s="16"/>
      <c r="G90" s="16"/>
      <c r="H90" s="16"/>
      <c r="I90" s="16"/>
      <c r="J90" s="16"/>
      <c r="K90" s="16"/>
      <c r="L90" s="45">
        <v>415</v>
      </c>
    </row>
    <row r="91" spans="2:12" x14ac:dyDescent="0.3">
      <c r="B91" s="7" t="s">
        <v>847</v>
      </c>
      <c r="C91" s="16">
        <v>500</v>
      </c>
      <c r="D91" s="16"/>
      <c r="E91" s="16"/>
      <c r="F91" s="16"/>
      <c r="G91" s="16"/>
      <c r="H91" s="16"/>
      <c r="I91" s="16">
        <v>20</v>
      </c>
      <c r="J91" s="16"/>
      <c r="K91" s="16">
        <v>2</v>
      </c>
      <c r="L91" s="69"/>
    </row>
    <row r="92" spans="2:12" x14ac:dyDescent="0.3">
      <c r="B92" s="6" t="s">
        <v>298</v>
      </c>
      <c r="C92" s="16">
        <v>12800</v>
      </c>
      <c r="D92" s="16">
        <v>18580</v>
      </c>
      <c r="E92" s="16">
        <v>260</v>
      </c>
      <c r="F92" s="16"/>
      <c r="G92" s="16">
        <v>11000</v>
      </c>
      <c r="H92" s="16"/>
      <c r="I92" s="16">
        <v>11000</v>
      </c>
      <c r="J92" s="16">
        <v>5000</v>
      </c>
      <c r="K92" s="16">
        <v>6614</v>
      </c>
      <c r="L92" s="45">
        <v>5500</v>
      </c>
    </row>
    <row r="93" spans="2:12" x14ac:dyDescent="0.3">
      <c r="B93" s="6" t="s">
        <v>602</v>
      </c>
      <c r="C93" s="16">
        <v>4616</v>
      </c>
      <c r="D93" s="16"/>
      <c r="E93" s="16"/>
      <c r="F93" s="16">
        <v>8200</v>
      </c>
      <c r="G93" s="16"/>
      <c r="H93" s="16"/>
      <c r="I93" s="16"/>
      <c r="J93" s="16"/>
      <c r="K93" s="16"/>
      <c r="L93" s="69"/>
    </row>
    <row r="94" spans="2:12" x14ac:dyDescent="0.3">
      <c r="B94" s="6" t="s">
        <v>997</v>
      </c>
      <c r="C94" s="16"/>
      <c r="D94" s="16">
        <v>3000</v>
      </c>
      <c r="E94" s="16"/>
      <c r="F94" s="16"/>
      <c r="G94" s="16"/>
      <c r="H94" s="16"/>
      <c r="I94" s="16"/>
      <c r="J94" s="16"/>
      <c r="K94" s="16"/>
      <c r="L94" s="69"/>
    </row>
    <row r="95" spans="2:12" x14ac:dyDescent="0.3">
      <c r="B95" s="6" t="s">
        <v>603</v>
      </c>
      <c r="C95" s="16">
        <v>5000</v>
      </c>
      <c r="D95" s="16"/>
      <c r="E95" s="16"/>
      <c r="F95" s="16"/>
      <c r="G95" s="16"/>
      <c r="H95" s="16"/>
      <c r="I95" s="16"/>
      <c r="J95" s="16"/>
      <c r="K95" s="16"/>
      <c r="L95" s="69"/>
    </row>
    <row r="96" spans="2:12" x14ac:dyDescent="0.3">
      <c r="B96" s="6" t="s">
        <v>1180</v>
      </c>
      <c r="C96" s="16"/>
      <c r="D96" s="16"/>
      <c r="E96" s="16"/>
      <c r="F96" s="16"/>
      <c r="G96" s="16"/>
      <c r="H96" s="16"/>
      <c r="I96" s="16"/>
      <c r="J96" s="16"/>
      <c r="K96" s="16"/>
      <c r="L96" s="45">
        <v>5866</v>
      </c>
    </row>
    <row r="97" spans="2:12" x14ac:dyDescent="0.3">
      <c r="B97" s="6" t="s">
        <v>880</v>
      </c>
      <c r="C97" s="16">
        <v>28793</v>
      </c>
      <c r="D97" s="16">
        <v>7000</v>
      </c>
      <c r="E97" s="16">
        <v>8880</v>
      </c>
      <c r="F97" s="16">
        <v>16966</v>
      </c>
      <c r="G97" s="16">
        <v>11346</v>
      </c>
      <c r="H97" s="16">
        <v>2500</v>
      </c>
      <c r="I97" s="16">
        <v>16147</v>
      </c>
      <c r="J97" s="16">
        <v>4505</v>
      </c>
      <c r="K97" s="16">
        <v>10901</v>
      </c>
      <c r="L97" s="45">
        <v>17950</v>
      </c>
    </row>
    <row r="98" spans="2:12" x14ac:dyDescent="0.3">
      <c r="B98" s="6" t="s">
        <v>604</v>
      </c>
      <c r="C98" s="16">
        <v>10</v>
      </c>
      <c r="D98" s="16"/>
      <c r="E98" s="16"/>
      <c r="F98" s="16"/>
      <c r="G98" s="16"/>
      <c r="H98" s="16"/>
      <c r="I98" s="16"/>
      <c r="J98" s="16"/>
      <c r="K98" s="16"/>
      <c r="L98" s="69"/>
    </row>
    <row r="99" spans="2:12" x14ac:dyDescent="0.3">
      <c r="B99" s="6" t="s">
        <v>1181</v>
      </c>
      <c r="C99" s="16"/>
      <c r="D99" s="16"/>
      <c r="E99" s="16"/>
      <c r="F99" s="16"/>
      <c r="G99" s="16"/>
      <c r="H99" s="16"/>
      <c r="I99" s="16"/>
      <c r="J99" s="16"/>
      <c r="K99" s="16"/>
      <c r="L99" s="69">
        <v>32</v>
      </c>
    </row>
    <row r="100" spans="2:12" x14ac:dyDescent="0.3">
      <c r="B100" s="6" t="s">
        <v>605</v>
      </c>
      <c r="C100" s="16">
        <v>9577</v>
      </c>
      <c r="D100" s="16">
        <v>2100</v>
      </c>
      <c r="E100" s="16">
        <v>3000</v>
      </c>
      <c r="F100" s="16"/>
      <c r="G100" s="16"/>
      <c r="H100" s="16"/>
      <c r="I100" s="16"/>
      <c r="J100" s="16"/>
      <c r="K100" s="16"/>
      <c r="L100" s="69"/>
    </row>
    <row r="101" spans="2:12" x14ac:dyDescent="0.3">
      <c r="B101" s="7" t="s">
        <v>724</v>
      </c>
      <c r="C101" s="16"/>
      <c r="D101" s="16"/>
      <c r="E101" s="16"/>
      <c r="F101" s="16"/>
      <c r="G101" s="16"/>
      <c r="H101" s="16"/>
      <c r="I101" s="16"/>
      <c r="J101" s="16"/>
      <c r="K101" s="16">
        <v>8</v>
      </c>
      <c r="L101" s="69"/>
    </row>
    <row r="102" spans="2:12" x14ac:dyDescent="0.3">
      <c r="B102" s="7" t="s">
        <v>725</v>
      </c>
      <c r="C102" s="16"/>
      <c r="D102" s="16"/>
      <c r="E102" s="16"/>
      <c r="F102" s="16"/>
      <c r="G102" s="16"/>
      <c r="H102" s="16"/>
      <c r="I102" s="16"/>
      <c r="J102" s="16"/>
      <c r="K102" s="16">
        <v>10</v>
      </c>
      <c r="L102" s="69"/>
    </row>
    <row r="103" spans="2:12" x14ac:dyDescent="0.3">
      <c r="B103" s="6" t="s">
        <v>606</v>
      </c>
      <c r="C103" s="16">
        <v>6886</v>
      </c>
      <c r="D103" s="16"/>
      <c r="E103" s="16"/>
      <c r="F103" s="16"/>
      <c r="G103" s="16"/>
      <c r="H103" s="16"/>
      <c r="I103" s="16"/>
      <c r="J103" s="16"/>
      <c r="K103" s="16"/>
      <c r="L103" s="69"/>
    </row>
    <row r="104" spans="2:12" x14ac:dyDescent="0.3">
      <c r="B104" s="6" t="s">
        <v>43</v>
      </c>
      <c r="C104" s="16">
        <v>48625</v>
      </c>
      <c r="D104" s="16">
        <v>13200</v>
      </c>
      <c r="E104" s="16">
        <v>13402</v>
      </c>
      <c r="F104" s="16">
        <v>34238</v>
      </c>
      <c r="G104" s="16">
        <v>14410</v>
      </c>
      <c r="H104" s="16"/>
      <c r="I104" s="16">
        <v>36500</v>
      </c>
      <c r="J104" s="16">
        <v>9438</v>
      </c>
      <c r="K104" s="16">
        <v>18586</v>
      </c>
      <c r="L104" s="45">
        <v>33227</v>
      </c>
    </row>
    <row r="105" spans="2:12" x14ac:dyDescent="0.3">
      <c r="B105" s="6" t="s">
        <v>1182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69">
        <v>543</v>
      </c>
    </row>
    <row r="106" spans="2:12" x14ac:dyDescent="0.3">
      <c r="B106" s="6" t="s">
        <v>299</v>
      </c>
      <c r="C106" s="16">
        <v>32865</v>
      </c>
      <c r="D106" s="16">
        <v>1700</v>
      </c>
      <c r="E106" s="16">
        <v>470</v>
      </c>
      <c r="F106" s="16">
        <v>11851</v>
      </c>
      <c r="G106" s="16">
        <v>15500</v>
      </c>
      <c r="H106" s="16"/>
      <c r="I106" s="16">
        <v>12080</v>
      </c>
      <c r="J106" s="16">
        <v>17615</v>
      </c>
      <c r="K106" s="16">
        <v>10133</v>
      </c>
      <c r="L106" s="45">
        <v>44897</v>
      </c>
    </row>
    <row r="107" spans="2:12" ht="16.5" x14ac:dyDescent="0.35">
      <c r="B107" s="6" t="s">
        <v>300</v>
      </c>
      <c r="C107" s="33"/>
      <c r="D107" s="33"/>
      <c r="E107" s="33"/>
      <c r="F107" s="33"/>
      <c r="G107" s="33"/>
      <c r="H107" s="33"/>
      <c r="I107" s="16">
        <v>20</v>
      </c>
      <c r="J107" s="16"/>
      <c r="K107" s="16"/>
      <c r="L107" s="69"/>
    </row>
    <row r="108" spans="2:12" ht="16.5" x14ac:dyDescent="0.35">
      <c r="B108" s="6" t="s">
        <v>301</v>
      </c>
      <c r="C108" s="33"/>
      <c r="D108" s="33"/>
      <c r="E108" s="33"/>
      <c r="F108" s="33"/>
      <c r="G108" s="33"/>
      <c r="H108" s="33"/>
      <c r="I108" s="16">
        <v>20</v>
      </c>
      <c r="J108" s="16"/>
      <c r="K108" s="16"/>
      <c r="L108" s="69"/>
    </row>
    <row r="109" spans="2:12" x14ac:dyDescent="0.3">
      <c r="B109" s="6" t="s">
        <v>302</v>
      </c>
      <c r="C109" s="16">
        <v>2278</v>
      </c>
      <c r="D109" s="16"/>
      <c r="E109" s="16"/>
      <c r="F109" s="16"/>
      <c r="G109" s="16"/>
      <c r="H109" s="16"/>
      <c r="I109" s="16"/>
      <c r="J109" s="16"/>
      <c r="K109" s="16"/>
      <c r="L109" s="69"/>
    </row>
    <row r="110" spans="2:12" x14ac:dyDescent="0.3">
      <c r="B110" s="6" t="s">
        <v>303</v>
      </c>
      <c r="C110" s="16">
        <v>50308</v>
      </c>
      <c r="D110" s="16">
        <v>27100</v>
      </c>
      <c r="E110" s="16">
        <v>19359</v>
      </c>
      <c r="F110" s="16">
        <v>34489</v>
      </c>
      <c r="G110" s="16">
        <v>19110</v>
      </c>
      <c r="H110" s="16">
        <v>14263</v>
      </c>
      <c r="I110" s="16">
        <v>29021</v>
      </c>
      <c r="J110" s="16"/>
      <c r="K110" s="16">
        <v>55485</v>
      </c>
      <c r="L110" s="45">
        <v>45747</v>
      </c>
    </row>
    <row r="111" spans="2:12" x14ac:dyDescent="0.3">
      <c r="B111" s="6" t="s">
        <v>998</v>
      </c>
      <c r="C111" s="16"/>
      <c r="D111" s="16">
        <v>1000</v>
      </c>
      <c r="E111" s="16">
        <v>1724</v>
      </c>
      <c r="F111" s="16"/>
      <c r="G111" s="16"/>
      <c r="H111" s="16"/>
      <c r="I111" s="16"/>
      <c r="J111" s="16"/>
      <c r="K111" s="16"/>
      <c r="L111" s="69"/>
    </row>
    <row r="112" spans="2:12" x14ac:dyDescent="0.3">
      <c r="B112" s="6" t="s">
        <v>1037</v>
      </c>
      <c r="C112" s="16"/>
      <c r="D112" s="16"/>
      <c r="E112" s="16"/>
      <c r="F112" s="16"/>
      <c r="G112" s="16">
        <v>15333</v>
      </c>
      <c r="H112" s="16"/>
      <c r="I112" s="16">
        <v>1407</v>
      </c>
      <c r="J112" s="16"/>
      <c r="K112" s="16"/>
      <c r="L112" s="69"/>
    </row>
    <row r="113" spans="2:12" x14ac:dyDescent="0.3">
      <c r="B113" s="6" t="s">
        <v>1038</v>
      </c>
      <c r="C113" s="16"/>
      <c r="D113" s="16"/>
      <c r="E113" s="16"/>
      <c r="F113" s="16">
        <v>4456</v>
      </c>
      <c r="G113" s="16">
        <v>10214</v>
      </c>
      <c r="H113" s="16"/>
      <c r="I113" s="16">
        <v>67</v>
      </c>
      <c r="J113" s="16">
        <v>6440</v>
      </c>
      <c r="K113" s="16"/>
      <c r="L113" s="69"/>
    </row>
    <row r="114" spans="2:12" ht="16.5" x14ac:dyDescent="0.35">
      <c r="B114" s="6" t="s">
        <v>9</v>
      </c>
      <c r="C114" s="33"/>
      <c r="D114" s="33"/>
      <c r="E114" s="33"/>
      <c r="F114" s="33"/>
      <c r="G114" s="33"/>
      <c r="H114" s="33"/>
      <c r="I114" s="16"/>
      <c r="J114" s="16">
        <v>278315</v>
      </c>
      <c r="K114" s="16">
        <v>17933</v>
      </c>
      <c r="L114" s="69"/>
    </row>
    <row r="115" spans="2:12" ht="16.5" x14ac:dyDescent="0.35">
      <c r="B115" s="5" t="s">
        <v>10</v>
      </c>
      <c r="C115" s="33">
        <f>SUM(C7:C114)</f>
        <v>562457</v>
      </c>
      <c r="D115" s="33">
        <f>SUM(D5:D114)</f>
        <v>292871</v>
      </c>
      <c r="E115" s="33">
        <f>SUM(E5:E114)</f>
        <v>253690</v>
      </c>
      <c r="F115" s="33">
        <f t="shared" ref="F115:K115" si="0">SUM(F5:F114)</f>
        <v>226052</v>
      </c>
      <c r="G115" s="33">
        <f t="shared" si="0"/>
        <v>333324</v>
      </c>
      <c r="H115" s="33">
        <f t="shared" si="0"/>
        <v>84923</v>
      </c>
      <c r="I115" s="33">
        <f t="shared" si="0"/>
        <v>313380</v>
      </c>
      <c r="J115" s="33">
        <f t="shared" si="0"/>
        <v>456298</v>
      </c>
      <c r="K115" s="33">
        <f t="shared" si="0"/>
        <v>341634</v>
      </c>
      <c r="L115" s="70">
        <v>1383712</v>
      </c>
    </row>
    <row r="116" spans="2:12" ht="16.5" x14ac:dyDescent="0.35">
      <c r="B116" s="3"/>
      <c r="C116" s="3"/>
      <c r="D116" s="3"/>
      <c r="E116" s="3"/>
      <c r="F116" s="3"/>
      <c r="G116" s="3"/>
      <c r="H116" s="3"/>
    </row>
    <row r="117" spans="2:12" ht="16.5" x14ac:dyDescent="0.35">
      <c r="B117" s="3"/>
      <c r="C117" s="3"/>
      <c r="D117" s="3"/>
      <c r="E117" s="3"/>
      <c r="F117" s="3"/>
      <c r="G117" s="3"/>
      <c r="H117" s="3"/>
    </row>
    <row r="118" spans="2:12" ht="16.5" x14ac:dyDescent="0.35">
      <c r="B118" s="3"/>
      <c r="C118" s="3"/>
      <c r="D118" s="3"/>
      <c r="E118" s="3"/>
      <c r="F118" s="3"/>
      <c r="G118" s="3"/>
      <c r="H118" s="3"/>
    </row>
    <row r="119" spans="2:12" ht="16.5" x14ac:dyDescent="0.35">
      <c r="B119" s="3"/>
      <c r="C119" s="3"/>
      <c r="D119" s="3"/>
      <c r="E119" s="3"/>
      <c r="F119" s="3"/>
      <c r="G119" s="3"/>
      <c r="H119" s="3"/>
    </row>
    <row r="120" spans="2:12" ht="16.5" x14ac:dyDescent="0.35">
      <c r="B120" s="3"/>
      <c r="C120" s="3"/>
      <c r="D120" s="3"/>
      <c r="E120" s="3"/>
      <c r="F120" s="3"/>
      <c r="G120" s="3"/>
      <c r="H120" s="3"/>
    </row>
    <row r="121" spans="2:12" ht="16.5" x14ac:dyDescent="0.35">
      <c r="B121" s="3"/>
      <c r="C121" s="3"/>
      <c r="D121" s="3"/>
      <c r="E121" s="3"/>
      <c r="F121" s="3"/>
      <c r="G121" s="3"/>
      <c r="H121" s="3"/>
    </row>
    <row r="122" spans="2:12" ht="16.5" x14ac:dyDescent="0.35">
      <c r="B122" s="3"/>
      <c r="C122" s="3"/>
      <c r="D122" s="3"/>
      <c r="E122" s="3"/>
      <c r="F122" s="3"/>
      <c r="G122" s="3"/>
      <c r="H122" s="3"/>
    </row>
    <row r="123" spans="2:12" ht="16.5" x14ac:dyDescent="0.35">
      <c r="B123" s="3"/>
      <c r="C123" s="3"/>
      <c r="D123" s="3"/>
      <c r="E123" s="3"/>
      <c r="F123" s="3"/>
      <c r="G123" s="3"/>
      <c r="H123" s="3"/>
    </row>
    <row r="124" spans="2:12" ht="16.5" x14ac:dyDescent="0.35">
      <c r="B124" s="3"/>
      <c r="C124" s="3"/>
      <c r="D124" s="3"/>
      <c r="E124" s="3"/>
      <c r="F124" s="3"/>
      <c r="G124" s="3"/>
      <c r="H124" s="3"/>
    </row>
    <row r="125" spans="2:12" ht="16.5" x14ac:dyDescent="0.35">
      <c r="B125" s="3"/>
      <c r="C125" s="3"/>
      <c r="D125" s="3"/>
      <c r="E125" s="3"/>
      <c r="F125" s="3"/>
      <c r="G125" s="3"/>
      <c r="H125" s="3"/>
    </row>
    <row r="126" spans="2:12" ht="16.5" x14ac:dyDescent="0.35">
      <c r="B126" s="3"/>
      <c r="C126" s="3"/>
      <c r="D126" s="3"/>
      <c r="E126" s="3"/>
      <c r="F126" s="3"/>
      <c r="G126" s="3"/>
      <c r="H126" s="3"/>
    </row>
    <row r="127" spans="2:12" ht="16.5" x14ac:dyDescent="0.35">
      <c r="B127" s="3"/>
      <c r="C127" s="3"/>
      <c r="D127" s="3"/>
      <c r="E127" s="3"/>
      <c r="F127" s="3"/>
      <c r="G127" s="3"/>
      <c r="H127" s="3"/>
    </row>
    <row r="128" spans="2:12" ht="16.5" x14ac:dyDescent="0.35">
      <c r="B128" s="3"/>
      <c r="C128" s="3"/>
      <c r="D128" s="3"/>
      <c r="E128" s="3"/>
      <c r="F128" s="3"/>
      <c r="G128" s="3"/>
      <c r="H128" s="3"/>
    </row>
    <row r="129" spans="2:8" ht="16.5" x14ac:dyDescent="0.35">
      <c r="B129" s="3"/>
      <c r="C129" s="3"/>
      <c r="D129" s="3"/>
      <c r="E129" s="3"/>
      <c r="F129" s="3"/>
      <c r="G129" s="3"/>
      <c r="H129" s="3"/>
    </row>
    <row r="130" spans="2:8" ht="16.5" x14ac:dyDescent="0.35">
      <c r="B130" s="3"/>
      <c r="C130" s="3"/>
      <c r="D130" s="3"/>
      <c r="E130" s="3"/>
      <c r="F130" s="3"/>
      <c r="G130" s="3"/>
      <c r="H130" s="3"/>
    </row>
    <row r="131" spans="2:8" ht="16.5" x14ac:dyDescent="0.35">
      <c r="B131" s="3"/>
      <c r="C131" s="3"/>
      <c r="D131" s="3"/>
      <c r="E131" s="3"/>
      <c r="F131" s="3"/>
      <c r="G131" s="3"/>
      <c r="H131" s="3"/>
    </row>
    <row r="132" spans="2:8" ht="16.5" x14ac:dyDescent="0.35">
      <c r="B132" s="3"/>
      <c r="C132" s="3"/>
      <c r="D132" s="3"/>
      <c r="E132" s="3"/>
      <c r="F132" s="3"/>
      <c r="G132" s="3"/>
      <c r="H132" s="3"/>
    </row>
    <row r="133" spans="2:8" ht="16.5" x14ac:dyDescent="0.35">
      <c r="B133" s="3"/>
      <c r="C133" s="3"/>
      <c r="D133" s="3"/>
      <c r="E133" s="3"/>
      <c r="F133" s="3"/>
      <c r="G133" s="3"/>
      <c r="H133" s="3"/>
    </row>
    <row r="134" spans="2:8" ht="16.5" x14ac:dyDescent="0.35">
      <c r="B134" s="3"/>
      <c r="C134" s="3"/>
      <c r="D134" s="3"/>
      <c r="E134" s="3"/>
      <c r="F134" s="3"/>
      <c r="G134" s="3"/>
      <c r="H134" s="3"/>
    </row>
    <row r="135" spans="2:8" ht="16.5" x14ac:dyDescent="0.35">
      <c r="B135" s="3"/>
      <c r="C135" s="3"/>
      <c r="D135" s="3"/>
      <c r="E135" s="3"/>
      <c r="F135" s="3"/>
      <c r="G135" s="3"/>
      <c r="H135" s="3"/>
    </row>
    <row r="136" spans="2:8" ht="16.5" x14ac:dyDescent="0.35">
      <c r="B136" s="3"/>
      <c r="C136" s="3"/>
      <c r="D136" s="3"/>
      <c r="E136" s="3"/>
      <c r="F136" s="3"/>
      <c r="G136" s="3"/>
      <c r="H136" s="3"/>
    </row>
    <row r="137" spans="2:8" ht="16.5" x14ac:dyDescent="0.35">
      <c r="B137" s="3"/>
      <c r="C137" s="3"/>
      <c r="D137" s="3"/>
      <c r="E137" s="3"/>
      <c r="F137" s="3"/>
      <c r="G137" s="3"/>
      <c r="H137" s="3"/>
    </row>
    <row r="138" spans="2:8" ht="16.5" x14ac:dyDescent="0.35">
      <c r="B138" s="3"/>
      <c r="C138" s="3"/>
      <c r="D138" s="3"/>
      <c r="E138" s="3"/>
      <c r="F138" s="3"/>
      <c r="G138" s="3"/>
      <c r="H138" s="3"/>
    </row>
    <row r="139" spans="2:8" ht="16.5" x14ac:dyDescent="0.35">
      <c r="B139" s="3"/>
      <c r="C139" s="3"/>
      <c r="D139" s="3"/>
      <c r="E139" s="3"/>
      <c r="F139" s="3"/>
      <c r="G139" s="3"/>
      <c r="H139" s="3"/>
    </row>
    <row r="140" spans="2:8" ht="16.5" x14ac:dyDescent="0.35">
      <c r="B140" s="3"/>
      <c r="C140" s="3"/>
      <c r="D140" s="3"/>
      <c r="E140" s="3"/>
      <c r="F140" s="3"/>
      <c r="G140" s="3"/>
      <c r="H140" s="3"/>
    </row>
    <row r="141" spans="2:8" ht="16.5" x14ac:dyDescent="0.35">
      <c r="B141" s="3"/>
      <c r="C141" s="3"/>
      <c r="D141" s="3"/>
      <c r="E141" s="3"/>
      <c r="F141" s="3"/>
      <c r="G141" s="3"/>
      <c r="H141" s="3"/>
    </row>
    <row r="142" spans="2:8" ht="16.5" x14ac:dyDescent="0.35">
      <c r="B142" s="3"/>
      <c r="C142" s="3"/>
      <c r="D142" s="3"/>
      <c r="E142" s="3"/>
      <c r="F142" s="3"/>
      <c r="G142" s="3"/>
      <c r="H142" s="3"/>
    </row>
    <row r="143" spans="2:8" ht="16.5" x14ac:dyDescent="0.35">
      <c r="B143" s="3"/>
      <c r="C143" s="3"/>
      <c r="D143" s="3"/>
      <c r="E143" s="3"/>
      <c r="F143" s="3"/>
      <c r="G143" s="3"/>
      <c r="H143" s="3"/>
    </row>
    <row r="144" spans="2:8" ht="16.5" x14ac:dyDescent="0.35">
      <c r="B144" s="3"/>
      <c r="C144" s="3"/>
      <c r="D144" s="3"/>
      <c r="E144" s="3"/>
      <c r="F144" s="3"/>
      <c r="G144" s="3"/>
      <c r="H144" s="3"/>
    </row>
    <row r="145" spans="2:8" ht="16.5" x14ac:dyDescent="0.35">
      <c r="B145" s="3"/>
      <c r="C145" s="3"/>
      <c r="D145" s="3"/>
      <c r="E145" s="3"/>
      <c r="F145" s="3"/>
      <c r="G145" s="3"/>
      <c r="H145" s="3"/>
    </row>
    <row r="146" spans="2:8" ht="16.5" x14ac:dyDescent="0.35">
      <c r="B146" s="3"/>
      <c r="C146" s="3"/>
      <c r="D146" s="3"/>
      <c r="E146" s="3"/>
      <c r="F146" s="3"/>
      <c r="G146" s="3"/>
      <c r="H146" s="3"/>
    </row>
    <row r="147" spans="2:8" ht="16.5" x14ac:dyDescent="0.35">
      <c r="B147" s="3"/>
      <c r="C147" s="3"/>
      <c r="D147" s="3"/>
      <c r="E147" s="3"/>
      <c r="F147" s="3"/>
      <c r="G147" s="3"/>
      <c r="H147" s="3"/>
    </row>
    <row r="148" spans="2:8" ht="16.5" x14ac:dyDescent="0.35">
      <c r="B148" s="3"/>
      <c r="C148" s="3"/>
      <c r="D148" s="3"/>
      <c r="E148" s="3"/>
      <c r="F148" s="3"/>
      <c r="G148" s="3"/>
      <c r="H148" s="3"/>
    </row>
    <row r="149" spans="2:8" ht="16.5" x14ac:dyDescent="0.35">
      <c r="B149" s="3"/>
      <c r="C149" s="3"/>
      <c r="D149" s="3"/>
      <c r="E149" s="3"/>
      <c r="F149" s="3"/>
      <c r="G149" s="3"/>
      <c r="H149" s="3"/>
    </row>
    <row r="150" spans="2:8" ht="16.5" x14ac:dyDescent="0.35">
      <c r="B150" s="3"/>
      <c r="C150" s="3"/>
      <c r="D150" s="3"/>
      <c r="E150" s="3"/>
      <c r="F150" s="3"/>
      <c r="G150" s="3"/>
      <c r="H150" s="3"/>
    </row>
    <row r="151" spans="2:8" ht="16.5" x14ac:dyDescent="0.35">
      <c r="B151" s="3"/>
      <c r="C151" s="3"/>
      <c r="D151" s="3"/>
      <c r="E151" s="3"/>
      <c r="F151" s="3"/>
      <c r="G151" s="3"/>
      <c r="H151" s="3"/>
    </row>
    <row r="152" spans="2:8" ht="16.5" x14ac:dyDescent="0.35">
      <c r="B152" s="3"/>
      <c r="C152" s="3"/>
      <c r="D152" s="3"/>
      <c r="E152" s="3"/>
      <c r="F152" s="3"/>
      <c r="G152" s="3"/>
      <c r="H152" s="3"/>
    </row>
    <row r="153" spans="2:8" ht="16.5" x14ac:dyDescent="0.35">
      <c r="B153" s="3"/>
      <c r="C153" s="3"/>
      <c r="D153" s="3"/>
      <c r="E153" s="3"/>
      <c r="F153" s="3"/>
      <c r="G153" s="3"/>
      <c r="H153" s="3"/>
    </row>
    <row r="154" spans="2:8" ht="16.5" x14ac:dyDescent="0.35">
      <c r="B154" s="3"/>
      <c r="C154" s="3"/>
      <c r="D154" s="3"/>
      <c r="E154" s="3"/>
      <c r="F154" s="3"/>
      <c r="G154" s="3"/>
      <c r="H154" s="3"/>
    </row>
  </sheetData>
  <phoneticPr fontId="2" type="noConversion"/>
  <pageMargins left="0.17" right="0.17" top="0.17" bottom="0.17" header="0" footer="0"/>
  <pageSetup scale="80" orientation="portrait" r:id="rId1"/>
  <headerFooter alignWithMargins="0"/>
  <ignoredErrors>
    <ignoredError sqref="D115" 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opLeftCell="B1" zoomScale="90" workbookViewId="0">
      <selection activeCell="L10" sqref="L10"/>
    </sheetView>
  </sheetViews>
  <sheetFormatPr baseColWidth="10" defaultRowHeight="12.75" x14ac:dyDescent="0.2"/>
  <cols>
    <col min="2" max="2" width="22.42578125" style="10" customWidth="1"/>
    <col min="3" max="8" width="11.7109375" style="10" customWidth="1"/>
    <col min="9" max="11" width="11.7109375" customWidth="1"/>
  </cols>
  <sheetData>
    <row r="2" spans="2:12" ht="16.5" x14ac:dyDescent="0.35">
      <c r="B2" s="3" t="s">
        <v>305</v>
      </c>
      <c r="C2" s="3"/>
      <c r="D2" s="3"/>
      <c r="E2" s="3"/>
      <c r="F2" s="3"/>
      <c r="G2" s="3"/>
      <c r="H2" s="3"/>
    </row>
    <row r="3" spans="2:12" ht="16.5" x14ac:dyDescent="0.35">
      <c r="B3" s="4" t="s">
        <v>306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ht="15" x14ac:dyDescent="0.3">
      <c r="B5" s="6" t="s">
        <v>307</v>
      </c>
      <c r="C5" s="16">
        <v>1300</v>
      </c>
      <c r="D5" s="16">
        <v>300</v>
      </c>
      <c r="E5" s="16"/>
      <c r="F5" s="16"/>
      <c r="G5" s="16">
        <v>800</v>
      </c>
      <c r="H5" s="16"/>
      <c r="I5" s="16"/>
      <c r="J5" s="16">
        <v>240</v>
      </c>
      <c r="K5" s="16">
        <v>1320</v>
      </c>
      <c r="L5" s="32">
        <v>379</v>
      </c>
    </row>
    <row r="6" spans="2:12" ht="15" x14ac:dyDescent="0.3">
      <c r="B6" s="6" t="s">
        <v>7</v>
      </c>
      <c r="C6" s="16"/>
      <c r="D6" s="16"/>
      <c r="E6" s="16"/>
      <c r="F6" s="16"/>
      <c r="G6" s="16"/>
      <c r="H6" s="16"/>
      <c r="I6" s="16"/>
      <c r="J6" s="16"/>
      <c r="K6" s="16"/>
      <c r="L6" s="32">
        <v>30</v>
      </c>
    </row>
    <row r="7" spans="2:12" ht="15" x14ac:dyDescent="0.3">
      <c r="B7" s="6" t="s">
        <v>756</v>
      </c>
      <c r="C7" s="16">
        <v>395</v>
      </c>
      <c r="D7" s="16">
        <v>345</v>
      </c>
      <c r="E7" s="16">
        <v>650</v>
      </c>
      <c r="F7" s="16">
        <v>1000</v>
      </c>
      <c r="G7" s="16">
        <v>2000</v>
      </c>
      <c r="H7" s="16">
        <v>3130</v>
      </c>
      <c r="I7" s="16">
        <v>502</v>
      </c>
      <c r="J7" s="16">
        <v>6</v>
      </c>
      <c r="K7" s="16">
        <v>3150</v>
      </c>
      <c r="L7" s="45">
        <v>2350</v>
      </c>
    </row>
    <row r="8" spans="2:12" ht="15" x14ac:dyDescent="0.3">
      <c r="B8" s="6" t="s">
        <v>881</v>
      </c>
      <c r="C8" s="16"/>
      <c r="D8" s="16">
        <v>200</v>
      </c>
      <c r="E8" s="16">
        <v>100</v>
      </c>
      <c r="F8" s="16"/>
      <c r="G8" s="16"/>
      <c r="H8" s="16"/>
      <c r="I8" s="16"/>
      <c r="J8" s="16">
        <v>50</v>
      </c>
      <c r="K8" s="16">
        <v>1060</v>
      </c>
      <c r="L8" s="69"/>
    </row>
    <row r="9" spans="2:12" ht="15" x14ac:dyDescent="0.3">
      <c r="B9" s="6" t="s">
        <v>9</v>
      </c>
      <c r="C9" s="16">
        <v>30</v>
      </c>
      <c r="D9" s="16"/>
      <c r="E9" s="16"/>
      <c r="F9" s="16">
        <v>17</v>
      </c>
      <c r="G9" s="16"/>
      <c r="H9" s="16"/>
      <c r="I9" s="16"/>
      <c r="J9" s="16">
        <v>22</v>
      </c>
      <c r="K9" s="16">
        <v>570</v>
      </c>
      <c r="L9" s="69"/>
    </row>
    <row r="10" spans="2:12" ht="16.5" x14ac:dyDescent="0.35">
      <c r="B10" s="5" t="s">
        <v>10</v>
      </c>
      <c r="C10" s="33">
        <f>SUM(C5:C9)</f>
        <v>1725</v>
      </c>
      <c r="D10" s="33">
        <f>SUM(D5:D9)</f>
        <v>845</v>
      </c>
      <c r="E10" s="33">
        <f t="shared" ref="E10:K10" si="0">SUM(E5:E9)</f>
        <v>750</v>
      </c>
      <c r="F10" s="33">
        <f t="shared" si="0"/>
        <v>1017</v>
      </c>
      <c r="G10" s="33">
        <f t="shared" si="0"/>
        <v>2800</v>
      </c>
      <c r="H10" s="33">
        <f t="shared" si="0"/>
        <v>3130</v>
      </c>
      <c r="I10" s="33">
        <f t="shared" si="0"/>
        <v>502</v>
      </c>
      <c r="J10" s="33">
        <f t="shared" si="0"/>
        <v>318</v>
      </c>
      <c r="K10" s="33">
        <f t="shared" si="0"/>
        <v>6100</v>
      </c>
      <c r="L10" s="70">
        <v>2759</v>
      </c>
    </row>
    <row r="11" spans="2:12" ht="15" x14ac:dyDescent="0.3">
      <c r="B11" s="20"/>
      <c r="C11" s="20"/>
      <c r="D11" s="20"/>
      <c r="E11" s="20"/>
      <c r="F11" s="20"/>
      <c r="G11" s="20"/>
      <c r="H11" s="20"/>
    </row>
    <row r="12" spans="2:12" ht="15" x14ac:dyDescent="0.3">
      <c r="B12" s="20"/>
      <c r="C12" s="20"/>
      <c r="D12" s="20"/>
      <c r="E12" s="20"/>
      <c r="F12" s="20"/>
      <c r="G12" s="20"/>
      <c r="H12" s="20"/>
    </row>
    <row r="13" spans="2:12" ht="15" x14ac:dyDescent="0.3">
      <c r="B13" s="20"/>
      <c r="C13" s="20"/>
      <c r="D13" s="20"/>
      <c r="E13" s="20"/>
      <c r="F13" s="20"/>
      <c r="G13" s="20"/>
      <c r="H13" s="20"/>
    </row>
    <row r="14" spans="2:12" ht="15" x14ac:dyDescent="0.3">
      <c r="B14" s="8"/>
      <c r="C14" s="8"/>
      <c r="D14" s="8"/>
      <c r="E14" s="8"/>
      <c r="F14" s="8"/>
      <c r="G14" s="8"/>
      <c r="H14" s="8"/>
    </row>
    <row r="15" spans="2:12" ht="15" x14ac:dyDescent="0.3">
      <c r="B15" s="8"/>
      <c r="C15" s="8"/>
      <c r="D15" s="8"/>
      <c r="E15" s="8"/>
      <c r="F15" s="8"/>
      <c r="G15" s="8"/>
      <c r="H15" s="8"/>
    </row>
    <row r="16" spans="2:12" ht="15" x14ac:dyDescent="0.3">
      <c r="B16" s="8"/>
      <c r="C16" s="8"/>
      <c r="D16" s="8"/>
      <c r="E16" s="8"/>
      <c r="F16" s="8"/>
      <c r="G16" s="8"/>
      <c r="H16" s="8"/>
    </row>
    <row r="17" spans="2:8" ht="15" x14ac:dyDescent="0.3">
      <c r="B17" s="8"/>
      <c r="C17" s="8"/>
      <c r="D17" s="8"/>
      <c r="E17" s="8"/>
      <c r="F17" s="8"/>
      <c r="G17" s="8"/>
      <c r="H17" s="8"/>
    </row>
    <row r="18" spans="2:8" ht="15" x14ac:dyDescent="0.3">
      <c r="B18" s="8"/>
      <c r="C18" s="8"/>
      <c r="D18" s="8"/>
      <c r="E18" s="8"/>
      <c r="F18" s="8"/>
      <c r="G18" s="8"/>
      <c r="H18" s="8"/>
    </row>
    <row r="19" spans="2:8" ht="15" x14ac:dyDescent="0.3">
      <c r="B19" s="8"/>
      <c r="C19" s="8"/>
      <c r="D19" s="8"/>
      <c r="E19" s="8"/>
      <c r="F19" s="8"/>
      <c r="G19" s="8"/>
      <c r="H19" s="8"/>
    </row>
    <row r="20" spans="2:8" ht="15" x14ac:dyDescent="0.3">
      <c r="B20" s="8"/>
      <c r="C20" s="8"/>
      <c r="D20" s="8"/>
      <c r="E20" s="8"/>
      <c r="F20" s="8"/>
      <c r="G20" s="8"/>
      <c r="H20" s="8"/>
    </row>
    <row r="21" spans="2:8" ht="15" x14ac:dyDescent="0.3">
      <c r="B21" s="8"/>
      <c r="C21" s="8"/>
      <c r="D21" s="8"/>
      <c r="E21" s="8"/>
      <c r="F21" s="8"/>
      <c r="G21" s="8"/>
      <c r="H21" s="8"/>
    </row>
    <row r="22" spans="2:8" ht="15" x14ac:dyDescent="0.3">
      <c r="B22" s="8"/>
      <c r="C22" s="8"/>
      <c r="D22" s="8"/>
      <c r="E22" s="8"/>
      <c r="F22" s="8"/>
      <c r="G22" s="8"/>
      <c r="H22" s="8"/>
    </row>
    <row r="23" spans="2:8" ht="15" x14ac:dyDescent="0.3">
      <c r="B23" s="8"/>
      <c r="C23" s="8"/>
      <c r="D23" s="8"/>
      <c r="E23" s="8"/>
      <c r="F23" s="8"/>
      <c r="G23" s="8"/>
      <c r="H23" s="8"/>
    </row>
    <row r="24" spans="2:8" ht="15" x14ac:dyDescent="0.3">
      <c r="B24" s="8"/>
      <c r="C24" s="8"/>
      <c r="D24" s="8"/>
      <c r="E24" s="8"/>
      <c r="F24" s="8"/>
      <c r="G24" s="8"/>
      <c r="H24" s="8"/>
    </row>
  </sheetData>
  <phoneticPr fontId="2" type="noConversion"/>
  <pageMargins left="0.34" right="0.47" top="0.5" bottom="1" header="0" footer="0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="90" workbookViewId="0">
      <selection activeCell="M2" sqref="M2:N3"/>
    </sheetView>
  </sheetViews>
  <sheetFormatPr baseColWidth="10" defaultRowHeight="15" x14ac:dyDescent="0.3"/>
  <cols>
    <col min="1" max="1" width="4" customWidth="1"/>
    <col min="2" max="2" width="23.42578125" style="8" customWidth="1"/>
    <col min="3" max="8" width="11.7109375" style="8" customWidth="1"/>
    <col min="9" max="10" width="11.7109375" style="22" customWidth="1"/>
    <col min="11" max="11" width="11.7109375" customWidth="1"/>
  </cols>
  <sheetData>
    <row r="2" spans="2:12" ht="16.5" x14ac:dyDescent="0.35">
      <c r="B2" s="3" t="s">
        <v>308</v>
      </c>
      <c r="C2" s="3"/>
      <c r="D2" s="3"/>
      <c r="E2" s="3"/>
      <c r="F2" s="3"/>
      <c r="G2" s="3"/>
      <c r="H2" s="3"/>
    </row>
    <row r="3" spans="2:12" ht="16.5" x14ac:dyDescent="0.35">
      <c r="B3" s="4" t="s">
        <v>309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ht="16.5" x14ac:dyDescent="0.35">
      <c r="B5" s="6" t="s">
        <v>310</v>
      </c>
      <c r="C5" s="33"/>
      <c r="D5" s="33"/>
      <c r="E5" s="33"/>
      <c r="F5" s="33"/>
      <c r="G5" s="33"/>
      <c r="H5" s="33"/>
      <c r="I5" s="16"/>
      <c r="J5" s="16">
        <v>3500</v>
      </c>
      <c r="K5" s="50">
        <v>500</v>
      </c>
      <c r="L5" s="69"/>
    </row>
    <row r="6" spans="2:12" s="25" customFormat="1" x14ac:dyDescent="0.3">
      <c r="B6" s="6" t="s">
        <v>311</v>
      </c>
      <c r="C6" s="16"/>
      <c r="D6" s="16"/>
      <c r="E6" s="16"/>
      <c r="F6" s="16">
        <v>698</v>
      </c>
      <c r="G6" s="16"/>
      <c r="H6" s="16"/>
      <c r="I6" s="16"/>
      <c r="J6" s="16">
        <v>8000</v>
      </c>
      <c r="K6" s="38"/>
      <c r="L6" s="74"/>
    </row>
    <row r="7" spans="2:12" x14ac:dyDescent="0.3">
      <c r="B7" s="6" t="s">
        <v>312</v>
      </c>
      <c r="C7" s="16">
        <v>4000</v>
      </c>
      <c r="D7" s="16">
        <v>2500</v>
      </c>
      <c r="E7" s="16"/>
      <c r="F7" s="16">
        <v>4000</v>
      </c>
      <c r="G7" s="16"/>
      <c r="H7" s="16">
        <v>4000</v>
      </c>
      <c r="I7" s="16">
        <v>1500</v>
      </c>
      <c r="J7" s="16">
        <v>19</v>
      </c>
      <c r="K7" s="50"/>
      <c r="L7" s="32">
        <v>300</v>
      </c>
    </row>
    <row r="8" spans="2:12" x14ac:dyDescent="0.3">
      <c r="B8" s="6" t="s">
        <v>882</v>
      </c>
      <c r="C8" s="16">
        <v>65260</v>
      </c>
      <c r="D8" s="16">
        <v>55718</v>
      </c>
      <c r="E8" s="16">
        <v>115500</v>
      </c>
      <c r="F8" s="16">
        <v>111700</v>
      </c>
      <c r="G8" s="16">
        <v>107413</v>
      </c>
      <c r="H8" s="16">
        <f>50880+108420</f>
        <v>159300</v>
      </c>
      <c r="I8" s="16">
        <v>194673</v>
      </c>
      <c r="J8" s="16">
        <v>742394</v>
      </c>
      <c r="K8" s="50">
        <v>986575</v>
      </c>
      <c r="L8" s="45">
        <v>899200</v>
      </c>
    </row>
    <row r="9" spans="2:12" s="94" customFormat="1" x14ac:dyDescent="0.3">
      <c r="B9" s="6" t="s">
        <v>1062</v>
      </c>
      <c r="C9" s="92"/>
      <c r="D9" s="92"/>
      <c r="E9" s="92"/>
      <c r="F9" s="92"/>
      <c r="G9" s="92"/>
      <c r="H9" s="92"/>
      <c r="I9" s="92"/>
      <c r="J9" s="92"/>
      <c r="K9" s="93"/>
      <c r="L9" s="95">
        <v>15275</v>
      </c>
    </row>
    <row r="10" spans="2:12" x14ac:dyDescent="0.3">
      <c r="B10" s="6" t="s">
        <v>1197</v>
      </c>
      <c r="C10" s="16"/>
      <c r="D10" s="16"/>
      <c r="E10" s="16"/>
      <c r="F10" s="16"/>
      <c r="G10" s="16"/>
      <c r="H10" s="16"/>
      <c r="I10" s="16"/>
      <c r="J10" s="16"/>
      <c r="K10" s="50"/>
      <c r="L10" s="45">
        <v>6500</v>
      </c>
    </row>
    <row r="11" spans="2:12" x14ac:dyDescent="0.3">
      <c r="B11" s="6" t="s">
        <v>856</v>
      </c>
      <c r="C11" s="16">
        <v>600</v>
      </c>
      <c r="D11" s="16">
        <v>500</v>
      </c>
      <c r="E11" s="16">
        <v>1000</v>
      </c>
      <c r="F11" s="16"/>
      <c r="G11" s="16">
        <v>15000</v>
      </c>
      <c r="H11" s="16">
        <v>3000</v>
      </c>
      <c r="I11" s="16">
        <v>1000</v>
      </c>
      <c r="J11" s="16">
        <v>1500</v>
      </c>
      <c r="K11" s="50">
        <v>500</v>
      </c>
      <c r="L11" s="32">
        <v>340</v>
      </c>
    </row>
    <row r="12" spans="2:12" x14ac:dyDescent="0.3">
      <c r="B12" s="6" t="s">
        <v>7</v>
      </c>
      <c r="C12" s="16"/>
      <c r="D12" s="16"/>
      <c r="E12" s="16"/>
      <c r="F12" s="16"/>
      <c r="G12" s="16"/>
      <c r="H12" s="16"/>
      <c r="I12" s="16"/>
      <c r="J12" s="16"/>
      <c r="K12" s="50"/>
      <c r="L12" s="32">
        <v>6230</v>
      </c>
    </row>
    <row r="13" spans="2:12" x14ac:dyDescent="0.3">
      <c r="B13" s="6" t="s">
        <v>883</v>
      </c>
      <c r="C13" s="16">
        <v>5500</v>
      </c>
      <c r="D13" s="16">
        <v>3800</v>
      </c>
      <c r="E13" s="16">
        <v>9600</v>
      </c>
      <c r="F13" s="16">
        <v>9500</v>
      </c>
      <c r="G13" s="16">
        <v>6500</v>
      </c>
      <c r="H13" s="16">
        <f>5000+4120</f>
        <v>9120</v>
      </c>
      <c r="I13" s="16">
        <v>5584</v>
      </c>
      <c r="J13" s="16">
        <v>17536</v>
      </c>
      <c r="K13" s="50">
        <v>14070</v>
      </c>
      <c r="L13" s="45">
        <v>24005</v>
      </c>
    </row>
    <row r="14" spans="2:12" x14ac:dyDescent="0.3">
      <c r="B14" s="6" t="s">
        <v>313</v>
      </c>
      <c r="C14" s="16">
        <v>2560</v>
      </c>
      <c r="D14" s="16">
        <v>800</v>
      </c>
      <c r="E14" s="16">
        <v>500</v>
      </c>
      <c r="F14" s="16">
        <v>1000</v>
      </c>
      <c r="G14" s="16">
        <v>500</v>
      </c>
      <c r="H14" s="16"/>
      <c r="I14" s="16"/>
      <c r="J14" s="16"/>
      <c r="K14" s="50">
        <v>100</v>
      </c>
      <c r="L14" s="69"/>
    </row>
    <row r="15" spans="2:12" x14ac:dyDescent="0.3">
      <c r="B15" s="6" t="s">
        <v>884</v>
      </c>
      <c r="C15" s="16">
        <v>15000</v>
      </c>
      <c r="D15" s="16">
        <v>3000</v>
      </c>
      <c r="E15" s="16">
        <v>13200</v>
      </c>
      <c r="F15" s="16">
        <v>6000</v>
      </c>
      <c r="G15" s="16">
        <v>11109</v>
      </c>
      <c r="H15" s="16">
        <f>95000+26400</f>
        <v>121400</v>
      </c>
      <c r="I15" s="16">
        <v>3400</v>
      </c>
      <c r="J15" s="16">
        <v>19200</v>
      </c>
      <c r="K15" s="50">
        <v>46042</v>
      </c>
      <c r="L15" s="45">
        <v>28981</v>
      </c>
    </row>
    <row r="16" spans="2:12" x14ac:dyDescent="0.3">
      <c r="B16" s="6" t="s">
        <v>607</v>
      </c>
      <c r="C16" s="16">
        <v>200</v>
      </c>
      <c r="D16" s="16">
        <v>500</v>
      </c>
      <c r="E16" s="16">
        <v>500</v>
      </c>
      <c r="F16" s="16">
        <v>1000</v>
      </c>
      <c r="G16" s="16">
        <v>1000</v>
      </c>
      <c r="H16" s="16"/>
      <c r="I16" s="16"/>
      <c r="J16" s="16"/>
      <c r="K16" s="50"/>
      <c r="L16" s="69"/>
    </row>
    <row r="17" spans="2:12" x14ac:dyDescent="0.3">
      <c r="B17" s="6" t="s">
        <v>885</v>
      </c>
      <c r="C17" s="16">
        <v>176085</v>
      </c>
      <c r="D17" s="16">
        <v>191128</v>
      </c>
      <c r="E17" s="16">
        <v>214205</v>
      </c>
      <c r="F17" s="16">
        <v>163396</v>
      </c>
      <c r="G17" s="16">
        <v>153478</v>
      </c>
      <c r="H17" s="16">
        <v>172509</v>
      </c>
      <c r="I17" s="16">
        <v>151781</v>
      </c>
      <c r="J17" s="16">
        <v>327731</v>
      </c>
      <c r="K17" s="50">
        <v>358129</v>
      </c>
      <c r="L17" s="45">
        <v>236037</v>
      </c>
    </row>
    <row r="18" spans="2:12" x14ac:dyDescent="0.3">
      <c r="B18" s="6" t="s">
        <v>608</v>
      </c>
      <c r="C18" s="16">
        <v>5400</v>
      </c>
      <c r="D18" s="16">
        <v>250</v>
      </c>
      <c r="E18" s="16">
        <v>3050</v>
      </c>
      <c r="F18" s="16">
        <v>1000</v>
      </c>
      <c r="G18" s="16">
        <v>1450</v>
      </c>
      <c r="H18" s="16">
        <v>500</v>
      </c>
      <c r="I18" s="16"/>
      <c r="J18" s="16"/>
      <c r="K18" s="50"/>
      <c r="L18" s="69"/>
    </row>
    <row r="19" spans="2:12" x14ac:dyDescent="0.3">
      <c r="B19" s="6" t="s">
        <v>609</v>
      </c>
      <c r="C19" s="16">
        <v>600</v>
      </c>
      <c r="D19" s="16">
        <v>500</v>
      </c>
      <c r="E19" s="16">
        <v>500</v>
      </c>
      <c r="F19" s="16">
        <v>500</v>
      </c>
      <c r="G19" s="16"/>
      <c r="H19" s="16"/>
      <c r="I19" s="16"/>
      <c r="J19" s="16"/>
      <c r="K19" s="50"/>
      <c r="L19" s="69"/>
    </row>
    <row r="20" spans="2:12" x14ac:dyDescent="0.3">
      <c r="B20" s="6" t="s">
        <v>886</v>
      </c>
      <c r="C20" s="16">
        <v>6580</v>
      </c>
      <c r="D20" s="16">
        <v>2700</v>
      </c>
      <c r="E20" s="16">
        <v>1500</v>
      </c>
      <c r="F20" s="16">
        <v>1565</v>
      </c>
      <c r="G20" s="16">
        <v>1000</v>
      </c>
      <c r="H20" s="16">
        <v>1600</v>
      </c>
      <c r="I20" s="16"/>
      <c r="J20" s="16">
        <v>100</v>
      </c>
      <c r="K20" s="50">
        <v>4780</v>
      </c>
      <c r="L20" s="45">
        <v>18422</v>
      </c>
    </row>
    <row r="21" spans="2:12" x14ac:dyDescent="0.3">
      <c r="B21" s="6" t="s">
        <v>9</v>
      </c>
      <c r="C21" s="16">
        <v>12230</v>
      </c>
      <c r="D21" s="16"/>
      <c r="E21" s="16"/>
      <c r="F21" s="16"/>
      <c r="G21" s="16"/>
      <c r="H21" s="16">
        <f>3000+10</f>
        <v>3010</v>
      </c>
      <c r="I21" s="16">
        <v>17011</v>
      </c>
      <c r="J21" s="16">
        <v>21000</v>
      </c>
      <c r="K21" s="50">
        <v>199780</v>
      </c>
      <c r="L21" s="95">
        <v>140733</v>
      </c>
    </row>
    <row r="22" spans="2:12" ht="16.5" x14ac:dyDescent="0.35">
      <c r="B22" s="5" t="s">
        <v>10</v>
      </c>
      <c r="C22" s="33">
        <f>SUM(C5:C21)</f>
        <v>294015</v>
      </c>
      <c r="D22" s="33">
        <f>SUM(D5:D21)</f>
        <v>261396</v>
      </c>
      <c r="E22" s="33">
        <f>SUM(E5:E21)</f>
        <v>359555</v>
      </c>
      <c r="F22" s="33">
        <f t="shared" ref="F22:K22" si="0">SUM(F5:F21)</f>
        <v>300359</v>
      </c>
      <c r="G22" s="33">
        <f t="shared" si="0"/>
        <v>297450</v>
      </c>
      <c r="H22" s="33">
        <f t="shared" si="0"/>
        <v>474439</v>
      </c>
      <c r="I22" s="33">
        <f t="shared" si="0"/>
        <v>374949</v>
      </c>
      <c r="J22" s="33">
        <f t="shared" si="0"/>
        <v>1140980</v>
      </c>
      <c r="K22" s="33">
        <f t="shared" si="0"/>
        <v>1610476</v>
      </c>
      <c r="L22" s="70">
        <v>1416023</v>
      </c>
    </row>
  </sheetData>
  <phoneticPr fontId="2" type="noConversion"/>
  <pageMargins left="0.49" right="0.26" top="0.61" bottom="1" header="0" footer="0"/>
  <pageSetup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A10" zoomScale="90" workbookViewId="0">
      <selection activeCell="B21" sqref="B21"/>
    </sheetView>
  </sheetViews>
  <sheetFormatPr baseColWidth="10" defaultRowHeight="15" x14ac:dyDescent="0.3"/>
  <cols>
    <col min="1" max="1" width="5.42578125" customWidth="1"/>
    <col min="2" max="2" width="26.28515625" style="8" customWidth="1"/>
    <col min="3" max="8" width="11.7109375" style="8" customWidth="1"/>
    <col min="9" max="10" width="11.7109375" style="22" customWidth="1"/>
    <col min="11" max="11" width="11.7109375" customWidth="1"/>
  </cols>
  <sheetData>
    <row r="2" spans="2:12" ht="16.5" x14ac:dyDescent="0.35">
      <c r="B2" s="3" t="s">
        <v>315</v>
      </c>
      <c r="C2" s="3"/>
      <c r="D2" s="3"/>
      <c r="E2" s="3"/>
      <c r="F2" s="3"/>
      <c r="G2" s="3"/>
      <c r="H2" s="3"/>
    </row>
    <row r="3" spans="2:12" ht="16.5" x14ac:dyDescent="0.35">
      <c r="B3" s="4" t="s">
        <v>316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1244</v>
      </c>
    </row>
    <row r="5" spans="2:12" ht="16.5" x14ac:dyDescent="0.35">
      <c r="B5" s="6" t="s">
        <v>317</v>
      </c>
      <c r="C5" s="33"/>
      <c r="D5" s="33"/>
      <c r="E5" s="33"/>
      <c r="F5" s="33"/>
      <c r="G5" s="33"/>
      <c r="H5" s="33"/>
      <c r="I5" s="16">
        <v>8000</v>
      </c>
      <c r="J5" s="16"/>
      <c r="K5" s="16"/>
      <c r="L5" s="69"/>
    </row>
    <row r="6" spans="2:12" x14ac:dyDescent="0.3">
      <c r="B6" s="6" t="s">
        <v>887</v>
      </c>
      <c r="C6" s="16">
        <v>78618</v>
      </c>
      <c r="D6" s="16">
        <v>6880</v>
      </c>
      <c r="E6" s="16">
        <v>11270</v>
      </c>
      <c r="F6" s="16">
        <v>7200</v>
      </c>
      <c r="G6" s="16">
        <v>125060</v>
      </c>
      <c r="H6" s="16">
        <v>188684</v>
      </c>
      <c r="I6" s="16">
        <v>5106522</v>
      </c>
      <c r="J6" s="16">
        <v>151259</v>
      </c>
      <c r="K6" s="16">
        <v>7221013</v>
      </c>
      <c r="L6" s="45">
        <v>1972585</v>
      </c>
    </row>
    <row r="7" spans="2:12" x14ac:dyDescent="0.3">
      <c r="B7" s="6" t="s">
        <v>318</v>
      </c>
      <c r="C7" s="16"/>
      <c r="D7" s="16"/>
      <c r="E7" s="16"/>
      <c r="F7" s="16"/>
      <c r="G7" s="16"/>
      <c r="H7" s="16"/>
      <c r="I7" s="16">
        <v>500000</v>
      </c>
      <c r="J7" s="16"/>
      <c r="K7" s="16">
        <v>3040000</v>
      </c>
      <c r="L7" s="45">
        <v>1215000</v>
      </c>
    </row>
    <row r="8" spans="2:12" x14ac:dyDescent="0.3">
      <c r="B8" s="6" t="s">
        <v>610</v>
      </c>
      <c r="C8" s="16">
        <v>200</v>
      </c>
      <c r="D8" s="16"/>
      <c r="E8" s="16"/>
      <c r="F8" s="16"/>
      <c r="G8" s="16"/>
      <c r="H8" s="16"/>
      <c r="I8" s="16"/>
      <c r="J8" s="16"/>
      <c r="K8" s="16"/>
      <c r="L8" s="69"/>
    </row>
    <row r="9" spans="2:12" x14ac:dyDescent="0.3">
      <c r="B9" s="6" t="s">
        <v>698</v>
      </c>
      <c r="C9" s="16"/>
      <c r="D9" s="16"/>
      <c r="E9" s="16"/>
      <c r="F9" s="16"/>
      <c r="G9" s="16"/>
      <c r="H9" s="16"/>
      <c r="I9" s="16"/>
      <c r="J9" s="16"/>
      <c r="K9" s="16"/>
      <c r="L9" s="69">
        <v>400</v>
      </c>
    </row>
    <row r="10" spans="2:12" x14ac:dyDescent="0.3">
      <c r="B10" s="6" t="s">
        <v>611</v>
      </c>
      <c r="C10" s="16">
        <v>25911</v>
      </c>
      <c r="D10" s="16">
        <v>7000</v>
      </c>
      <c r="E10" s="16">
        <v>11000</v>
      </c>
      <c r="F10" s="16"/>
      <c r="G10" s="16"/>
      <c r="H10" s="16"/>
      <c r="I10" s="16"/>
      <c r="J10" s="16"/>
      <c r="K10" s="16">
        <v>4700</v>
      </c>
      <c r="L10" s="45">
        <v>4300</v>
      </c>
    </row>
    <row r="11" spans="2:12" x14ac:dyDescent="0.3">
      <c r="B11" s="6" t="s">
        <v>612</v>
      </c>
      <c r="C11" s="16">
        <v>200</v>
      </c>
      <c r="D11" s="16"/>
      <c r="E11" s="16"/>
      <c r="F11" s="16"/>
      <c r="G11" s="16"/>
      <c r="H11" s="16"/>
      <c r="I11" s="16"/>
      <c r="J11" s="16"/>
      <c r="K11" s="16"/>
      <c r="L11" s="69"/>
    </row>
    <row r="12" spans="2:12" x14ac:dyDescent="0.3">
      <c r="B12" s="6" t="s">
        <v>319</v>
      </c>
      <c r="C12" s="16"/>
      <c r="D12" s="16"/>
      <c r="E12" s="16"/>
      <c r="F12" s="16"/>
      <c r="G12" s="16"/>
      <c r="H12" s="16"/>
      <c r="I12" s="16">
        <v>1142</v>
      </c>
      <c r="J12" s="16">
        <v>5568</v>
      </c>
      <c r="K12" s="16">
        <v>14756</v>
      </c>
      <c r="L12" s="45">
        <v>2189</v>
      </c>
    </row>
    <row r="13" spans="2:12" x14ac:dyDescent="0.3">
      <c r="B13" s="6" t="s">
        <v>613</v>
      </c>
      <c r="C13" s="16">
        <v>505</v>
      </c>
      <c r="D13" s="16"/>
      <c r="E13" s="16"/>
      <c r="F13" s="16"/>
      <c r="G13" s="16"/>
      <c r="H13" s="16"/>
      <c r="I13" s="16"/>
      <c r="J13" s="16"/>
      <c r="K13" s="16"/>
      <c r="L13" s="69"/>
    </row>
    <row r="14" spans="2:12" x14ac:dyDescent="0.3">
      <c r="B14" s="6" t="s">
        <v>1199</v>
      </c>
      <c r="C14" s="16"/>
      <c r="D14" s="16"/>
      <c r="E14" s="16"/>
      <c r="F14" s="16"/>
      <c r="G14" s="16"/>
      <c r="H14" s="16"/>
      <c r="I14" s="16"/>
      <c r="J14" s="16"/>
      <c r="K14" s="16"/>
      <c r="L14" s="45">
        <v>5800</v>
      </c>
    </row>
    <row r="15" spans="2:12" x14ac:dyDescent="0.3">
      <c r="B15" s="6" t="s">
        <v>726</v>
      </c>
      <c r="C15" s="16"/>
      <c r="D15" s="16"/>
      <c r="E15" s="16"/>
      <c r="F15" s="16"/>
      <c r="G15" s="16"/>
      <c r="H15" s="16"/>
      <c r="I15" s="16"/>
      <c r="J15" s="16"/>
      <c r="K15" s="16">
        <v>2660</v>
      </c>
      <c r="L15" s="45">
        <v>1114</v>
      </c>
    </row>
    <row r="16" spans="2:12" x14ac:dyDescent="0.3">
      <c r="B16" s="6" t="s">
        <v>614</v>
      </c>
      <c r="C16" s="16">
        <v>2000</v>
      </c>
      <c r="D16" s="16">
        <v>100</v>
      </c>
      <c r="E16" s="16">
        <v>60</v>
      </c>
      <c r="F16" s="16"/>
      <c r="G16" s="16">
        <v>2000</v>
      </c>
      <c r="H16" s="16"/>
      <c r="I16" s="16"/>
      <c r="J16" s="16"/>
      <c r="K16" s="16"/>
      <c r="L16" s="69"/>
    </row>
    <row r="17" spans="2:12" x14ac:dyDescent="0.3">
      <c r="B17" s="6" t="s">
        <v>320</v>
      </c>
      <c r="C17" s="16">
        <v>3688</v>
      </c>
      <c r="D17" s="16">
        <v>910</v>
      </c>
      <c r="E17" s="16">
        <v>939</v>
      </c>
      <c r="F17" s="16">
        <v>30</v>
      </c>
      <c r="G17" s="16">
        <v>2536</v>
      </c>
      <c r="H17" s="16">
        <v>33</v>
      </c>
      <c r="I17" s="16"/>
      <c r="J17" s="16">
        <v>10506</v>
      </c>
      <c r="K17" s="16">
        <v>332147</v>
      </c>
      <c r="L17" s="45">
        <v>148119</v>
      </c>
    </row>
    <row r="18" spans="2:12" x14ac:dyDescent="0.3">
      <c r="B18" s="6" t="s">
        <v>888</v>
      </c>
      <c r="C18" s="16">
        <v>20500</v>
      </c>
      <c r="D18" s="16">
        <v>760</v>
      </c>
      <c r="E18" s="16"/>
      <c r="F18" s="16"/>
      <c r="G18" s="16"/>
      <c r="H18" s="16">
        <f>147</f>
        <v>147</v>
      </c>
      <c r="I18" s="16">
        <v>700</v>
      </c>
      <c r="J18" s="16">
        <v>805</v>
      </c>
      <c r="K18" s="16">
        <v>5321</v>
      </c>
      <c r="L18" s="32">
        <v>140</v>
      </c>
    </row>
    <row r="19" spans="2:12" ht="16.5" x14ac:dyDescent="0.35">
      <c r="B19" s="6" t="s">
        <v>321</v>
      </c>
      <c r="C19" s="33"/>
      <c r="D19" s="33"/>
      <c r="E19" s="16">
        <v>500</v>
      </c>
      <c r="F19" s="33"/>
      <c r="G19" s="33"/>
      <c r="H19" s="33"/>
      <c r="I19" s="16"/>
      <c r="J19" s="16">
        <v>500</v>
      </c>
      <c r="K19" s="16">
        <v>300</v>
      </c>
      <c r="L19" s="69"/>
    </row>
    <row r="20" spans="2:12" x14ac:dyDescent="0.3">
      <c r="B20" s="6" t="s">
        <v>889</v>
      </c>
      <c r="C20" s="16">
        <v>48631</v>
      </c>
      <c r="D20" s="16">
        <v>12084</v>
      </c>
      <c r="E20" s="16">
        <v>22624</v>
      </c>
      <c r="F20" s="16">
        <v>12800</v>
      </c>
      <c r="G20" s="16">
        <v>9880</v>
      </c>
      <c r="H20" s="16">
        <v>4114</v>
      </c>
      <c r="I20" s="16">
        <v>115239</v>
      </c>
      <c r="J20" s="16">
        <v>60159</v>
      </c>
      <c r="K20" s="16">
        <v>494146</v>
      </c>
      <c r="L20" s="45">
        <v>181968</v>
      </c>
    </row>
    <row r="21" spans="2:12" s="94" customFormat="1" x14ac:dyDescent="0.3">
      <c r="B21" s="6" t="s">
        <v>1259</v>
      </c>
      <c r="C21" s="92"/>
      <c r="D21" s="92"/>
      <c r="E21" s="92"/>
      <c r="F21" s="92"/>
      <c r="G21" s="92"/>
      <c r="H21" s="92"/>
      <c r="I21" s="92"/>
      <c r="J21" s="92"/>
      <c r="K21" s="92"/>
      <c r="L21" s="95">
        <v>9076</v>
      </c>
    </row>
    <row r="22" spans="2:12" x14ac:dyDescent="0.3">
      <c r="B22" s="6" t="s">
        <v>727</v>
      </c>
      <c r="C22" s="16"/>
      <c r="D22" s="16"/>
      <c r="E22" s="16"/>
      <c r="F22" s="16"/>
      <c r="G22" s="16"/>
      <c r="H22" s="16"/>
      <c r="I22" s="16"/>
      <c r="J22" s="16"/>
      <c r="K22" s="16">
        <v>210000</v>
      </c>
      <c r="L22" s="45">
        <v>15000</v>
      </c>
    </row>
    <row r="23" spans="2:12" x14ac:dyDescent="0.3">
      <c r="B23" s="6" t="s">
        <v>1200</v>
      </c>
      <c r="C23" s="16"/>
      <c r="D23" s="16"/>
      <c r="E23" s="16"/>
      <c r="F23" s="16"/>
      <c r="G23" s="16"/>
      <c r="H23" s="16"/>
      <c r="I23" s="16"/>
      <c r="J23" s="16"/>
      <c r="K23" s="16"/>
      <c r="L23" s="45">
        <v>1906</v>
      </c>
    </row>
    <row r="24" spans="2:12" x14ac:dyDescent="0.3">
      <c r="B24" s="6" t="s">
        <v>322</v>
      </c>
      <c r="C24" s="16"/>
      <c r="D24" s="16">
        <v>30000</v>
      </c>
      <c r="E24" s="16"/>
      <c r="F24" s="16"/>
      <c r="G24" s="16"/>
      <c r="H24" s="16"/>
      <c r="I24" s="16">
        <v>6572</v>
      </c>
      <c r="J24" s="16">
        <v>300</v>
      </c>
      <c r="K24" s="16">
        <v>52675</v>
      </c>
      <c r="L24" s="45">
        <v>2950</v>
      </c>
    </row>
    <row r="25" spans="2:12" x14ac:dyDescent="0.3">
      <c r="B25" s="6" t="s">
        <v>323</v>
      </c>
      <c r="C25" s="16"/>
      <c r="D25" s="16"/>
      <c r="E25" s="16"/>
      <c r="F25" s="16"/>
      <c r="G25" s="16"/>
      <c r="H25" s="16"/>
      <c r="I25" s="16">
        <v>300000</v>
      </c>
      <c r="J25" s="16">
        <v>97</v>
      </c>
      <c r="K25" s="16">
        <v>1212557</v>
      </c>
      <c r="L25" s="45">
        <v>615696</v>
      </c>
    </row>
    <row r="26" spans="2:12" x14ac:dyDescent="0.3">
      <c r="B26" s="6" t="s">
        <v>890</v>
      </c>
      <c r="C26" s="16">
        <v>11920</v>
      </c>
      <c r="D26" s="16">
        <v>3472</v>
      </c>
      <c r="E26" s="16">
        <v>2931</v>
      </c>
      <c r="F26" s="16"/>
      <c r="G26" s="16"/>
      <c r="H26" s="16">
        <f>63</f>
        <v>63</v>
      </c>
      <c r="I26" s="16">
        <v>50900</v>
      </c>
      <c r="J26" s="16">
        <v>11876</v>
      </c>
      <c r="K26" s="16">
        <v>302163</v>
      </c>
      <c r="L26" s="45">
        <v>112668</v>
      </c>
    </row>
    <row r="27" spans="2:12" x14ac:dyDescent="0.3">
      <c r="B27" s="6" t="s">
        <v>646</v>
      </c>
      <c r="C27" s="16"/>
      <c r="D27" s="16">
        <v>5000</v>
      </c>
      <c r="E27" s="16">
        <v>80</v>
      </c>
      <c r="F27" s="16">
        <v>80</v>
      </c>
      <c r="G27" s="16"/>
      <c r="H27" s="16"/>
      <c r="I27" s="16"/>
      <c r="J27" s="16"/>
      <c r="K27" s="16">
        <v>212779</v>
      </c>
      <c r="L27" s="69"/>
    </row>
    <row r="28" spans="2:12" x14ac:dyDescent="0.3">
      <c r="B28" s="6" t="s">
        <v>891</v>
      </c>
      <c r="C28" s="16">
        <v>24043</v>
      </c>
      <c r="D28" s="16">
        <v>23500</v>
      </c>
      <c r="E28" s="16">
        <v>1070</v>
      </c>
      <c r="F28" s="16">
        <v>4070</v>
      </c>
      <c r="G28" s="16">
        <v>16211</v>
      </c>
      <c r="H28" s="16">
        <v>45530</v>
      </c>
      <c r="I28" s="16">
        <v>22050</v>
      </c>
      <c r="J28" s="16">
        <v>7384</v>
      </c>
      <c r="K28" s="16"/>
      <c r="L28" s="45">
        <v>60650</v>
      </c>
    </row>
    <row r="29" spans="2:12" x14ac:dyDescent="0.3">
      <c r="B29" s="6" t="s">
        <v>615</v>
      </c>
      <c r="C29" s="16">
        <v>20000</v>
      </c>
      <c r="D29" s="16">
        <v>8000</v>
      </c>
      <c r="E29" s="16">
        <v>10000</v>
      </c>
      <c r="F29" s="16"/>
      <c r="G29" s="16"/>
      <c r="H29" s="16"/>
      <c r="I29" s="16"/>
      <c r="J29" s="16"/>
      <c r="K29" s="16"/>
      <c r="L29" s="69"/>
    </row>
    <row r="30" spans="2:12" x14ac:dyDescent="0.3">
      <c r="B30" s="6" t="s">
        <v>324</v>
      </c>
      <c r="C30" s="16">
        <v>991</v>
      </c>
      <c r="D30" s="16">
        <v>450</v>
      </c>
      <c r="E30" s="16">
        <v>465</v>
      </c>
      <c r="F30" s="16">
        <v>60</v>
      </c>
      <c r="G30" s="16">
        <v>85</v>
      </c>
      <c r="H30" s="16">
        <v>173</v>
      </c>
      <c r="I30" s="16">
        <v>160</v>
      </c>
      <c r="J30" s="16">
        <v>1600</v>
      </c>
      <c r="K30" s="16">
        <v>39143</v>
      </c>
      <c r="L30" s="45">
        <v>13235</v>
      </c>
    </row>
    <row r="31" spans="2:12" x14ac:dyDescent="0.3">
      <c r="B31" s="6" t="s">
        <v>1198</v>
      </c>
      <c r="C31" s="16"/>
      <c r="D31" s="16"/>
      <c r="E31" s="16"/>
      <c r="F31" s="16"/>
      <c r="G31" s="16"/>
      <c r="H31" s="16"/>
      <c r="I31" s="16"/>
      <c r="J31" s="16"/>
      <c r="K31" s="16"/>
      <c r="L31" s="69">
        <v>200</v>
      </c>
    </row>
    <row r="32" spans="2:12" x14ac:dyDescent="0.3">
      <c r="B32" s="6" t="s">
        <v>325</v>
      </c>
      <c r="C32" s="16">
        <v>1320</v>
      </c>
      <c r="D32" s="16"/>
      <c r="E32" s="16"/>
      <c r="F32" s="16"/>
      <c r="G32" s="16"/>
      <c r="H32" s="16"/>
      <c r="I32" s="16"/>
      <c r="J32" s="16">
        <v>892</v>
      </c>
      <c r="K32" s="16">
        <v>1100</v>
      </c>
      <c r="L32" s="69"/>
    </row>
    <row r="33" spans="2:12" x14ac:dyDescent="0.3">
      <c r="B33" s="6" t="s">
        <v>892</v>
      </c>
      <c r="C33" s="16">
        <v>44225</v>
      </c>
      <c r="D33" s="16">
        <v>1597</v>
      </c>
      <c r="E33" s="16">
        <v>6500</v>
      </c>
      <c r="F33" s="16">
        <v>1000</v>
      </c>
      <c r="G33" s="16">
        <v>70000</v>
      </c>
      <c r="H33" s="16">
        <v>13432</v>
      </c>
      <c r="I33" s="16"/>
      <c r="J33" s="16">
        <v>7210</v>
      </c>
      <c r="K33" s="16">
        <v>378675</v>
      </c>
      <c r="L33" s="45">
        <v>119040</v>
      </c>
    </row>
    <row r="34" spans="2:12" x14ac:dyDescent="0.3">
      <c r="B34" s="6" t="s">
        <v>616</v>
      </c>
      <c r="C34" s="16">
        <v>2700</v>
      </c>
      <c r="D34" s="16"/>
      <c r="E34" s="16">
        <v>2000</v>
      </c>
      <c r="F34" s="16"/>
      <c r="G34" s="16">
        <v>2500</v>
      </c>
      <c r="H34" s="16"/>
      <c r="I34" s="16"/>
      <c r="J34" s="16"/>
      <c r="K34" s="16"/>
      <c r="L34" s="69"/>
    </row>
    <row r="35" spans="2:12" x14ac:dyDescent="0.3">
      <c r="B35" s="6" t="s">
        <v>893</v>
      </c>
      <c r="C35" s="16">
        <v>48500</v>
      </c>
      <c r="D35" s="16">
        <v>32220</v>
      </c>
      <c r="E35" s="16">
        <v>36005</v>
      </c>
      <c r="F35" s="16">
        <v>28330</v>
      </c>
      <c r="G35" s="16">
        <v>55618</v>
      </c>
      <c r="H35" s="16">
        <v>69052</v>
      </c>
      <c r="I35" s="16">
        <v>17962</v>
      </c>
      <c r="J35" s="16">
        <v>16023</v>
      </c>
      <c r="K35" s="16">
        <v>26261</v>
      </c>
      <c r="L35" s="45">
        <v>31069</v>
      </c>
    </row>
    <row r="36" spans="2:12" x14ac:dyDescent="0.3">
      <c r="B36" s="6" t="s">
        <v>647</v>
      </c>
      <c r="C36" s="16"/>
      <c r="D36" s="16">
        <v>3500</v>
      </c>
      <c r="E36" s="16"/>
      <c r="F36" s="16"/>
      <c r="G36" s="16"/>
      <c r="H36" s="16"/>
      <c r="I36" s="16"/>
      <c r="J36" s="16"/>
      <c r="K36" s="16"/>
      <c r="L36" s="69"/>
    </row>
    <row r="37" spans="2:12" x14ac:dyDescent="0.3">
      <c r="B37" s="6" t="s">
        <v>617</v>
      </c>
      <c r="C37" s="16">
        <v>40</v>
      </c>
      <c r="D37" s="16"/>
      <c r="E37" s="16"/>
      <c r="F37" s="16"/>
      <c r="G37" s="16"/>
      <c r="H37" s="16"/>
      <c r="I37" s="16"/>
      <c r="J37" s="16"/>
      <c r="K37" s="16"/>
      <c r="L37" s="69"/>
    </row>
    <row r="38" spans="2:12" x14ac:dyDescent="0.3">
      <c r="B38" s="6" t="s">
        <v>9</v>
      </c>
      <c r="C38" s="16">
        <v>30000</v>
      </c>
      <c r="D38" s="16"/>
      <c r="E38" s="16"/>
      <c r="F38" s="16"/>
      <c r="G38" s="16"/>
      <c r="H38" s="16">
        <f>1000</f>
        <v>1000</v>
      </c>
      <c r="I38" s="16"/>
      <c r="J38" s="16">
        <v>110</v>
      </c>
      <c r="K38" s="16">
        <v>17690</v>
      </c>
      <c r="L38" s="45"/>
    </row>
    <row r="39" spans="2:12" ht="16.5" x14ac:dyDescent="0.35">
      <c r="B39" s="5" t="s">
        <v>10</v>
      </c>
      <c r="C39" s="33">
        <f>SUM(C5:C38)</f>
        <v>363992</v>
      </c>
      <c r="D39" s="33">
        <f t="shared" ref="D39:K39" si="0">SUM(D5:D38)</f>
        <v>135473</v>
      </c>
      <c r="E39" s="33">
        <f>SUM(E5:E38)</f>
        <v>105444</v>
      </c>
      <c r="F39" s="33">
        <f t="shared" si="0"/>
        <v>53570</v>
      </c>
      <c r="G39" s="33">
        <f t="shared" si="0"/>
        <v>283890</v>
      </c>
      <c r="H39" s="33">
        <f t="shared" si="0"/>
        <v>322228</v>
      </c>
      <c r="I39" s="33">
        <f t="shared" si="0"/>
        <v>6129247</v>
      </c>
      <c r="J39" s="33">
        <f t="shared" si="0"/>
        <v>274289</v>
      </c>
      <c r="K39" s="33">
        <f t="shared" si="0"/>
        <v>13568086</v>
      </c>
      <c r="L39" s="70">
        <v>4513106</v>
      </c>
    </row>
  </sheetData>
  <phoneticPr fontId="2" type="noConversion"/>
  <pageMargins left="0.34" right="0.17" top="0.34" bottom="1" header="0" footer="0"/>
  <pageSetup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zoomScale="90" workbookViewId="0">
      <selection activeCell="L7" sqref="L7"/>
    </sheetView>
  </sheetViews>
  <sheetFormatPr baseColWidth="10" defaultRowHeight="12.75" x14ac:dyDescent="0.2"/>
  <cols>
    <col min="2" max="2" width="19.7109375" bestFit="1" customWidth="1"/>
  </cols>
  <sheetData>
    <row r="2" spans="2:12" ht="16.5" x14ac:dyDescent="0.35">
      <c r="B2" s="3" t="s">
        <v>618</v>
      </c>
      <c r="C2" s="21"/>
      <c r="D2" s="47"/>
      <c r="E2" s="25"/>
      <c r="F2" s="25"/>
      <c r="G2" s="25"/>
      <c r="H2" s="25"/>
      <c r="I2" s="25"/>
      <c r="J2" s="25"/>
      <c r="K2" s="25"/>
    </row>
    <row r="3" spans="2:12" ht="16.5" x14ac:dyDescent="0.35">
      <c r="B3" s="4" t="s">
        <v>619</v>
      </c>
      <c r="C3" s="58">
        <v>2001</v>
      </c>
      <c r="D3" s="58">
        <v>2002</v>
      </c>
      <c r="E3" s="58">
        <v>2003</v>
      </c>
      <c r="F3" s="58">
        <v>2004</v>
      </c>
      <c r="G3" s="58">
        <v>2005</v>
      </c>
      <c r="H3" s="58">
        <v>2006</v>
      </c>
      <c r="I3" s="58">
        <v>2007</v>
      </c>
      <c r="J3" s="58">
        <v>2008</v>
      </c>
      <c r="K3" s="58">
        <v>2009</v>
      </c>
      <c r="L3" s="76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ht="15" x14ac:dyDescent="0.3">
      <c r="B5" s="6" t="s">
        <v>620</v>
      </c>
      <c r="C5" s="16">
        <v>2300</v>
      </c>
      <c r="D5" s="38">
        <v>50</v>
      </c>
      <c r="E5" s="38"/>
      <c r="F5" s="38"/>
      <c r="G5" s="38"/>
      <c r="H5" s="38"/>
      <c r="I5" s="38"/>
      <c r="J5" s="38"/>
      <c r="K5" s="38"/>
      <c r="L5" s="45">
        <v>3500</v>
      </c>
    </row>
    <row r="6" spans="2:12" ht="18.75" customHeight="1" x14ac:dyDescent="0.3">
      <c r="B6" s="6" t="s">
        <v>9</v>
      </c>
      <c r="C6" s="38"/>
      <c r="D6" s="38"/>
      <c r="E6" s="38">
        <v>2800</v>
      </c>
      <c r="F6" s="38">
        <v>3041</v>
      </c>
      <c r="G6" s="38"/>
      <c r="H6" s="38"/>
      <c r="I6" s="38"/>
      <c r="J6" s="38"/>
      <c r="K6" s="38">
        <v>7127</v>
      </c>
      <c r="L6" s="73">
        <v>11130</v>
      </c>
    </row>
    <row r="7" spans="2:12" ht="15" customHeight="1" x14ac:dyDescent="0.35">
      <c r="B7" s="5" t="s">
        <v>10</v>
      </c>
      <c r="C7" s="33">
        <f>SUM(C5:C6)</f>
        <v>2300</v>
      </c>
      <c r="D7" s="33">
        <f>SUM(D5:D6)</f>
        <v>50</v>
      </c>
      <c r="E7" s="33">
        <f t="shared" ref="E7:K7" si="0">SUM(E5:E6)</f>
        <v>2800</v>
      </c>
      <c r="F7" s="33">
        <f t="shared" si="0"/>
        <v>3041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7127</v>
      </c>
      <c r="L7" s="70">
        <v>14630</v>
      </c>
    </row>
  </sheetData>
  <phoneticPr fontId="0" type="noConversion"/>
  <pageMargins left="0.75" right="0.75" top="1" bottom="1" header="0" footer="0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opLeftCell="A2" zoomScale="90" workbookViewId="0">
      <selection activeCell="L25" sqref="L25"/>
    </sheetView>
  </sheetViews>
  <sheetFormatPr baseColWidth="10" defaultRowHeight="15" x14ac:dyDescent="0.3"/>
  <cols>
    <col min="2" max="2" width="26" style="8" customWidth="1"/>
    <col min="3" max="8" width="11.7109375" style="8" customWidth="1"/>
    <col min="9" max="10" width="11.7109375" style="22" customWidth="1"/>
    <col min="11" max="11" width="11.7109375" customWidth="1"/>
  </cols>
  <sheetData>
    <row r="2" spans="2:13" ht="16.5" x14ac:dyDescent="0.35">
      <c r="B2" s="3" t="s">
        <v>326</v>
      </c>
      <c r="C2" s="3"/>
      <c r="D2" s="3"/>
      <c r="E2" s="3"/>
      <c r="F2" s="3"/>
      <c r="G2" s="3"/>
      <c r="H2" s="3"/>
    </row>
    <row r="3" spans="2:13" ht="16.5" x14ac:dyDescent="0.35">
      <c r="B3" s="4" t="s">
        <v>327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3" ht="16.5" x14ac:dyDescent="0.35">
      <c r="B4" s="5" t="s">
        <v>2</v>
      </c>
      <c r="C4" s="6" t="s">
        <v>235</v>
      </c>
      <c r="D4" s="6" t="s">
        <v>235</v>
      </c>
      <c r="E4" s="6" t="s">
        <v>235</v>
      </c>
      <c r="F4" s="6" t="s">
        <v>235</v>
      </c>
      <c r="G4" s="6" t="s">
        <v>235</v>
      </c>
      <c r="H4" s="6" t="s">
        <v>235</v>
      </c>
      <c r="I4" s="6" t="s">
        <v>235</v>
      </c>
      <c r="J4" s="6" t="s">
        <v>235</v>
      </c>
      <c r="K4" s="6" t="s">
        <v>235</v>
      </c>
      <c r="L4" s="72" t="s">
        <v>1238</v>
      </c>
    </row>
    <row r="5" spans="2:13" x14ac:dyDescent="0.3">
      <c r="B5" s="6" t="s">
        <v>764</v>
      </c>
      <c r="C5" s="16">
        <v>11297</v>
      </c>
      <c r="D5" s="16">
        <v>15799</v>
      </c>
      <c r="E5" s="16">
        <v>17980</v>
      </c>
      <c r="F5" s="16">
        <v>6317</v>
      </c>
      <c r="G5" s="16">
        <v>14246</v>
      </c>
      <c r="H5" s="16">
        <v>32021</v>
      </c>
      <c r="I5" s="16">
        <v>4200</v>
      </c>
      <c r="J5" s="16">
        <v>4312</v>
      </c>
      <c r="K5" s="16">
        <v>9904</v>
      </c>
      <c r="L5" s="45">
        <v>3286</v>
      </c>
    </row>
    <row r="6" spans="2:13" x14ac:dyDescent="0.3">
      <c r="B6" s="6" t="s">
        <v>328</v>
      </c>
      <c r="C6" s="16">
        <v>15</v>
      </c>
      <c r="D6" s="16">
        <v>9040</v>
      </c>
      <c r="E6" s="16">
        <v>4500</v>
      </c>
      <c r="F6" s="16">
        <v>2550</v>
      </c>
      <c r="G6" s="16">
        <v>5626</v>
      </c>
      <c r="H6" s="16">
        <v>6743</v>
      </c>
      <c r="I6" s="16"/>
      <c r="J6" s="16">
        <v>3067</v>
      </c>
      <c r="K6" s="16">
        <v>2822</v>
      </c>
      <c r="L6" s="45">
        <v>2038</v>
      </c>
    </row>
    <row r="7" spans="2:13" x14ac:dyDescent="0.3">
      <c r="B7" s="6" t="s">
        <v>765</v>
      </c>
      <c r="C7" s="16">
        <v>11933</v>
      </c>
      <c r="D7" s="16">
        <v>8550</v>
      </c>
      <c r="E7" s="16">
        <v>12900</v>
      </c>
      <c r="F7" s="16">
        <v>4700</v>
      </c>
      <c r="G7" s="16">
        <v>15773</v>
      </c>
      <c r="H7" s="16">
        <v>14412</v>
      </c>
      <c r="I7" s="16">
        <v>1000</v>
      </c>
      <c r="J7" s="16">
        <v>8627</v>
      </c>
      <c r="K7" s="16">
        <v>10176</v>
      </c>
      <c r="L7" s="45">
        <v>5594</v>
      </c>
    </row>
    <row r="8" spans="2:13" x14ac:dyDescent="0.3">
      <c r="B8" s="6" t="s">
        <v>329</v>
      </c>
      <c r="C8" s="16"/>
      <c r="D8" s="16"/>
      <c r="E8" s="16"/>
      <c r="F8" s="16"/>
      <c r="G8" s="16">
        <v>300</v>
      </c>
      <c r="H8" s="16"/>
      <c r="I8" s="16"/>
      <c r="J8" s="16">
        <v>50</v>
      </c>
      <c r="K8" s="16"/>
      <c r="L8" s="69"/>
    </row>
    <row r="9" spans="2:13" x14ac:dyDescent="0.3">
      <c r="B9" s="6" t="s">
        <v>766</v>
      </c>
      <c r="C9" s="16">
        <v>26892</v>
      </c>
      <c r="D9" s="16">
        <v>35399</v>
      </c>
      <c r="E9" s="16">
        <v>16000</v>
      </c>
      <c r="F9" s="16">
        <v>20226</v>
      </c>
      <c r="G9" s="16">
        <v>34296</v>
      </c>
      <c r="H9" s="16">
        <v>198070</v>
      </c>
      <c r="I9" s="16">
        <v>7330</v>
      </c>
      <c r="J9" s="16">
        <v>70758</v>
      </c>
      <c r="K9" s="16">
        <v>106316</v>
      </c>
      <c r="L9" s="45">
        <v>128236</v>
      </c>
    </row>
    <row r="10" spans="2:13" x14ac:dyDescent="0.3">
      <c r="B10" s="6" t="s">
        <v>767</v>
      </c>
      <c r="C10" s="16">
        <v>132</v>
      </c>
      <c r="D10" s="16">
        <v>5900</v>
      </c>
      <c r="E10" s="16"/>
      <c r="F10" s="16"/>
      <c r="G10" s="16">
        <v>88</v>
      </c>
      <c r="H10" s="16">
        <f>22317+7000</f>
        <v>29317</v>
      </c>
      <c r="I10" s="16"/>
      <c r="J10" s="16">
        <v>10666</v>
      </c>
      <c r="K10" s="16">
        <v>24109</v>
      </c>
      <c r="L10" s="45">
        <v>71704</v>
      </c>
    </row>
    <row r="11" spans="2:13" x14ac:dyDescent="0.3">
      <c r="B11" s="6" t="s">
        <v>330</v>
      </c>
      <c r="C11" s="16"/>
      <c r="D11" s="16"/>
      <c r="E11" s="16">
        <v>2000</v>
      </c>
      <c r="F11" s="16">
        <v>2000</v>
      </c>
      <c r="G11" s="16"/>
      <c r="H11" s="16">
        <f>2260+30+1500</f>
        <v>3790</v>
      </c>
      <c r="I11" s="16"/>
      <c r="J11" s="16">
        <v>255</v>
      </c>
      <c r="K11" s="16">
        <v>1300</v>
      </c>
      <c r="L11" s="45">
        <v>2560</v>
      </c>
    </row>
    <row r="12" spans="2:13" x14ac:dyDescent="0.3">
      <c r="B12" s="6" t="s">
        <v>768</v>
      </c>
      <c r="C12" s="16">
        <v>21101</v>
      </c>
      <c r="D12" s="16">
        <v>13550</v>
      </c>
      <c r="E12" s="16">
        <v>16551</v>
      </c>
      <c r="F12" s="16">
        <v>4441</v>
      </c>
      <c r="G12" s="16">
        <v>3551</v>
      </c>
      <c r="H12" s="16">
        <v>14357</v>
      </c>
      <c r="I12" s="16">
        <v>4005</v>
      </c>
      <c r="J12" s="16">
        <v>4620</v>
      </c>
      <c r="K12" s="16">
        <v>11655</v>
      </c>
      <c r="L12" s="45">
        <v>6807</v>
      </c>
    </row>
    <row r="13" spans="2:13" x14ac:dyDescent="0.3">
      <c r="B13" s="6" t="s">
        <v>769</v>
      </c>
      <c r="C13" s="16">
        <f>361011+1650</f>
        <v>362661</v>
      </c>
      <c r="D13" s="16">
        <v>528777</v>
      </c>
      <c r="E13" s="16">
        <v>710750</v>
      </c>
      <c r="F13" s="16">
        <v>718477</v>
      </c>
      <c r="G13" s="16">
        <v>304996</v>
      </c>
      <c r="H13" s="16">
        <v>2620055</v>
      </c>
      <c r="I13" s="16">
        <v>89636</v>
      </c>
      <c r="J13" s="16">
        <v>1031505</v>
      </c>
      <c r="K13" s="16">
        <v>1680152</v>
      </c>
      <c r="L13" s="45">
        <v>1279590</v>
      </c>
    </row>
    <row r="14" spans="2:13" x14ac:dyDescent="0.3">
      <c r="B14" s="6" t="s">
        <v>728</v>
      </c>
      <c r="C14" s="16"/>
      <c r="D14" s="16"/>
      <c r="E14" s="16"/>
      <c r="F14" s="16"/>
      <c r="G14" s="16"/>
      <c r="H14" s="16"/>
      <c r="I14" s="16"/>
      <c r="J14" s="16"/>
      <c r="K14" s="16">
        <v>212</v>
      </c>
      <c r="L14" s="69"/>
    </row>
    <row r="15" spans="2:13" x14ac:dyDescent="0.3">
      <c r="B15" s="6" t="s">
        <v>1201</v>
      </c>
      <c r="C15" s="16"/>
      <c r="D15" s="16"/>
      <c r="E15" s="16"/>
      <c r="F15" s="16"/>
      <c r="G15" s="16"/>
      <c r="H15" s="16"/>
      <c r="I15" s="16"/>
      <c r="J15" s="16"/>
      <c r="K15" s="16"/>
      <c r="L15" s="45">
        <v>691578</v>
      </c>
    </row>
    <row r="16" spans="2:13" x14ac:dyDescent="0.3">
      <c r="B16" s="6" t="s">
        <v>999</v>
      </c>
      <c r="C16" s="16"/>
      <c r="D16" s="16">
        <v>93</v>
      </c>
      <c r="E16" s="16">
        <v>130</v>
      </c>
      <c r="F16" s="16">
        <v>130</v>
      </c>
      <c r="G16" s="16">
        <v>24000</v>
      </c>
      <c r="H16" s="16">
        <v>131972</v>
      </c>
      <c r="I16" s="16"/>
      <c r="J16" s="16"/>
      <c r="K16" s="16"/>
      <c r="L16" s="45">
        <v>55289</v>
      </c>
      <c r="M16" s="71"/>
    </row>
    <row r="17" spans="1:12" x14ac:dyDescent="0.3">
      <c r="B17" s="6" t="s">
        <v>770</v>
      </c>
      <c r="C17" s="16">
        <v>50375</v>
      </c>
      <c r="D17" s="16">
        <v>51665</v>
      </c>
      <c r="E17" s="16">
        <v>50647</v>
      </c>
      <c r="F17" s="16">
        <v>29732</v>
      </c>
      <c r="G17" s="16">
        <v>55988</v>
      </c>
      <c r="H17" s="16">
        <v>97102</v>
      </c>
      <c r="I17" s="16">
        <v>23428</v>
      </c>
      <c r="J17" s="16">
        <v>30652</v>
      </c>
      <c r="K17" s="16">
        <v>68866</v>
      </c>
      <c r="L17" s="45">
        <v>40363</v>
      </c>
    </row>
    <row r="18" spans="1:12" x14ac:dyDescent="0.3">
      <c r="B18" s="6" t="s">
        <v>1202</v>
      </c>
      <c r="C18" s="16"/>
      <c r="D18" s="16"/>
      <c r="E18" s="16"/>
      <c r="F18" s="16"/>
      <c r="G18" s="16"/>
      <c r="H18" s="16"/>
      <c r="I18" s="16"/>
      <c r="J18" s="16"/>
      <c r="K18" s="16"/>
      <c r="L18" s="45">
        <v>25</v>
      </c>
    </row>
    <row r="19" spans="1:12" x14ac:dyDescent="0.3">
      <c r="B19" s="6" t="s">
        <v>621</v>
      </c>
      <c r="C19" s="16">
        <v>1000</v>
      </c>
      <c r="D19" s="16">
        <v>400</v>
      </c>
      <c r="E19" s="16">
        <v>200</v>
      </c>
      <c r="F19" s="16">
        <v>1300</v>
      </c>
      <c r="G19" s="16">
        <v>700</v>
      </c>
      <c r="H19" s="16"/>
      <c r="I19" s="16"/>
      <c r="J19" s="16"/>
      <c r="K19" s="16"/>
      <c r="L19" s="69"/>
    </row>
    <row r="20" spans="1:12" x14ac:dyDescent="0.3">
      <c r="B20" s="6" t="s">
        <v>331</v>
      </c>
      <c r="C20" s="16"/>
      <c r="D20" s="16"/>
      <c r="E20" s="16"/>
      <c r="F20" s="16"/>
      <c r="G20" s="16"/>
      <c r="H20" s="16"/>
      <c r="I20" s="16"/>
      <c r="J20" s="16">
        <v>7</v>
      </c>
      <c r="K20" s="16"/>
      <c r="L20" s="69"/>
    </row>
    <row r="21" spans="1:12" x14ac:dyDescent="0.3">
      <c r="B21" s="6" t="s">
        <v>622</v>
      </c>
      <c r="C21" s="16">
        <v>210</v>
      </c>
      <c r="D21" s="16"/>
      <c r="E21" s="16"/>
      <c r="F21" s="16"/>
      <c r="G21" s="16"/>
      <c r="H21" s="16"/>
      <c r="I21" s="16"/>
      <c r="J21" s="16"/>
      <c r="K21" s="16"/>
      <c r="L21" s="69"/>
    </row>
    <row r="22" spans="1:12" ht="16.5" x14ac:dyDescent="0.35">
      <c r="B22" s="6" t="s">
        <v>332</v>
      </c>
      <c r="C22" s="33"/>
      <c r="D22" s="33"/>
      <c r="E22" s="33"/>
      <c r="F22" s="33"/>
      <c r="G22" s="33"/>
      <c r="H22" s="33"/>
      <c r="I22" s="16"/>
      <c r="J22" s="16">
        <v>20</v>
      </c>
      <c r="K22" s="16"/>
      <c r="L22" s="69"/>
    </row>
    <row r="23" spans="1:12" s="25" customFormat="1" x14ac:dyDescent="0.3">
      <c r="A23" s="64"/>
      <c r="B23" s="6" t="s">
        <v>1000</v>
      </c>
      <c r="C23" s="16"/>
      <c r="D23" s="16">
        <v>5350</v>
      </c>
      <c r="E23" s="16">
        <v>400</v>
      </c>
      <c r="F23" s="16">
        <v>400</v>
      </c>
      <c r="G23" s="16">
        <v>838</v>
      </c>
      <c r="H23" s="16">
        <v>86678</v>
      </c>
      <c r="I23" s="16"/>
      <c r="J23" s="16"/>
      <c r="K23" s="16"/>
      <c r="L23" s="75">
        <v>245089</v>
      </c>
    </row>
    <row r="24" spans="1:12" x14ac:dyDescent="0.3">
      <c r="B24" s="6" t="s">
        <v>9</v>
      </c>
      <c r="C24" s="16">
        <v>4803</v>
      </c>
      <c r="D24" s="16"/>
      <c r="E24" s="16"/>
      <c r="F24" s="16"/>
      <c r="G24" s="16">
        <v>2500</v>
      </c>
      <c r="H24" s="16">
        <f>100+5141+50900+1000</f>
        <v>57141</v>
      </c>
      <c r="I24" s="16">
        <v>1000</v>
      </c>
      <c r="J24" s="16"/>
      <c r="K24" s="16">
        <v>300</v>
      </c>
      <c r="L24" s="69"/>
    </row>
    <row r="25" spans="1:12" ht="16.5" x14ac:dyDescent="0.35">
      <c r="B25" s="5" t="s">
        <v>10</v>
      </c>
      <c r="C25" s="33">
        <f>SUM(C5:C24)</f>
        <v>490419</v>
      </c>
      <c r="D25" s="33">
        <f t="shared" ref="D25:K25" si="0">SUM(D5:D24)</f>
        <v>674523</v>
      </c>
      <c r="E25" s="33">
        <f t="shared" si="0"/>
        <v>832058</v>
      </c>
      <c r="F25" s="33">
        <f t="shared" si="0"/>
        <v>790273</v>
      </c>
      <c r="G25" s="33">
        <f t="shared" si="0"/>
        <v>462902</v>
      </c>
      <c r="H25" s="33">
        <f t="shared" si="0"/>
        <v>3291658</v>
      </c>
      <c r="I25" s="33">
        <f t="shared" si="0"/>
        <v>130599</v>
      </c>
      <c r="J25" s="33">
        <f t="shared" si="0"/>
        <v>1164539</v>
      </c>
      <c r="K25" s="33">
        <f t="shared" si="0"/>
        <v>1915812</v>
      </c>
      <c r="L25" s="70">
        <v>2532159</v>
      </c>
    </row>
  </sheetData>
  <phoneticPr fontId="2" type="noConversion"/>
  <pageMargins left="0.32" right="0.4" top="1" bottom="1" header="0" footer="0"/>
  <pageSetup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zoomScale="90" workbookViewId="0">
      <selection activeCell="L8" sqref="L8"/>
    </sheetView>
  </sheetViews>
  <sheetFormatPr baseColWidth="10" defaultRowHeight="15" x14ac:dyDescent="0.3"/>
  <cols>
    <col min="1" max="1" width="4.28515625" customWidth="1"/>
    <col min="2" max="2" width="22.28515625" style="8" customWidth="1"/>
    <col min="3" max="8" width="12.7109375" style="8" customWidth="1"/>
    <col min="9" max="9" width="11.42578125" style="22" customWidth="1"/>
  </cols>
  <sheetData>
    <row r="2" spans="2:12" ht="16.5" x14ac:dyDescent="0.35">
      <c r="B2" s="3" t="s">
        <v>334</v>
      </c>
      <c r="C2" s="3"/>
      <c r="D2" s="3"/>
      <c r="E2" s="3"/>
      <c r="F2" s="3"/>
      <c r="G2" s="3"/>
      <c r="H2" s="3"/>
    </row>
    <row r="3" spans="2:12" ht="16.5" x14ac:dyDescent="0.35">
      <c r="B3" s="4" t="s">
        <v>335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x14ac:dyDescent="0.3">
      <c r="B5" s="6" t="s">
        <v>336</v>
      </c>
      <c r="C5" s="16">
        <v>320</v>
      </c>
      <c r="D5" s="16"/>
      <c r="E5" s="16"/>
      <c r="F5" s="16">
        <v>20</v>
      </c>
      <c r="G5" s="16">
        <v>300</v>
      </c>
      <c r="H5" s="16">
        <v>50</v>
      </c>
      <c r="I5" s="16">
        <v>20</v>
      </c>
      <c r="J5" s="6"/>
      <c r="K5" s="6">
        <v>126</v>
      </c>
      <c r="L5" s="69"/>
    </row>
    <row r="6" spans="2:12" x14ac:dyDescent="0.3">
      <c r="B6" s="6" t="s">
        <v>337</v>
      </c>
      <c r="C6" s="16">
        <v>325</v>
      </c>
      <c r="D6" s="16">
        <v>50</v>
      </c>
      <c r="E6" s="16"/>
      <c r="F6" s="16">
        <v>15050</v>
      </c>
      <c r="G6" s="16">
        <v>500</v>
      </c>
      <c r="H6" s="16">
        <v>50</v>
      </c>
      <c r="I6" s="16">
        <v>1020</v>
      </c>
      <c r="J6" s="6"/>
      <c r="K6" s="6">
        <v>526</v>
      </c>
      <c r="L6" s="45">
        <v>1800</v>
      </c>
    </row>
    <row r="7" spans="2:12" x14ac:dyDescent="0.3">
      <c r="B7" s="6" t="s">
        <v>9</v>
      </c>
      <c r="C7" s="6"/>
      <c r="D7" s="6"/>
      <c r="E7" s="6"/>
      <c r="F7" s="6"/>
      <c r="G7" s="6"/>
      <c r="H7" s="6"/>
      <c r="I7" s="6"/>
      <c r="J7" s="6"/>
      <c r="K7" s="6">
        <v>300</v>
      </c>
      <c r="L7" s="69">
        <v>500</v>
      </c>
    </row>
    <row r="8" spans="2:12" ht="16.5" x14ac:dyDescent="0.35">
      <c r="B8" s="5" t="s">
        <v>10</v>
      </c>
      <c r="C8" s="33">
        <f>SUM(C5:C7)</f>
        <v>645</v>
      </c>
      <c r="D8" s="33">
        <f t="shared" ref="D8:K8" si="0">SUM(D5:D7)</f>
        <v>50</v>
      </c>
      <c r="E8" s="33">
        <f t="shared" si="0"/>
        <v>0</v>
      </c>
      <c r="F8" s="33">
        <f t="shared" si="0"/>
        <v>15070</v>
      </c>
      <c r="G8" s="33">
        <f t="shared" si="0"/>
        <v>800</v>
      </c>
      <c r="H8" s="33">
        <f t="shared" si="0"/>
        <v>100</v>
      </c>
      <c r="I8" s="33">
        <f t="shared" si="0"/>
        <v>1040</v>
      </c>
      <c r="J8" s="33">
        <f t="shared" si="0"/>
        <v>0</v>
      </c>
      <c r="K8" s="33">
        <f t="shared" si="0"/>
        <v>952</v>
      </c>
      <c r="L8" s="70">
        <v>2300</v>
      </c>
    </row>
    <row r="9" spans="2:12" x14ac:dyDescent="0.3">
      <c r="B9" s="22"/>
      <c r="C9" s="22"/>
      <c r="D9" s="22"/>
      <c r="E9" s="22"/>
      <c r="F9" s="22"/>
      <c r="G9" s="22"/>
      <c r="H9" s="22"/>
    </row>
    <row r="10" spans="2:12" x14ac:dyDescent="0.3">
      <c r="B10" s="22"/>
      <c r="C10" s="22"/>
      <c r="D10" s="22"/>
      <c r="E10" s="22"/>
      <c r="F10" s="22"/>
      <c r="G10" s="22"/>
      <c r="H10" s="22"/>
    </row>
    <row r="11" spans="2:12" x14ac:dyDescent="0.3">
      <c r="B11" s="22"/>
      <c r="C11" s="22"/>
      <c r="D11" s="22"/>
      <c r="E11" s="22"/>
      <c r="F11" s="22"/>
      <c r="G11" s="22"/>
      <c r="H11" s="22"/>
    </row>
  </sheetData>
  <phoneticPr fontId="2" type="noConversion"/>
  <pageMargins left="0.26" right="0.37" top="0.67" bottom="1" header="0" footer="0"/>
  <pageSetup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7"/>
  <sheetViews>
    <sheetView topLeftCell="B28" zoomScale="90" workbookViewId="0">
      <selection activeCell="L47" sqref="L47"/>
    </sheetView>
  </sheetViews>
  <sheetFormatPr baseColWidth="10" defaultRowHeight="15" x14ac:dyDescent="0.3"/>
  <cols>
    <col min="1" max="1" width="4.85546875" customWidth="1"/>
    <col min="2" max="2" width="32.140625" style="8" customWidth="1"/>
    <col min="3" max="5" width="11.7109375" style="8" customWidth="1"/>
    <col min="6" max="6" width="10.85546875" style="8" customWidth="1"/>
    <col min="7" max="8" width="11.7109375" style="8" customWidth="1"/>
    <col min="9" max="10" width="11.7109375" style="22" customWidth="1"/>
    <col min="11" max="11" width="11.7109375" customWidth="1"/>
  </cols>
  <sheetData>
    <row r="2" spans="2:12" ht="16.5" x14ac:dyDescent="0.35">
      <c r="B2" s="3" t="s">
        <v>338</v>
      </c>
      <c r="C2" s="3"/>
      <c r="D2" s="3"/>
      <c r="E2" s="3"/>
      <c r="F2" s="3"/>
      <c r="G2" s="3"/>
      <c r="H2" s="3"/>
    </row>
    <row r="3" spans="2:12" ht="16.5" x14ac:dyDescent="0.35">
      <c r="B3" s="4" t="s">
        <v>339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1066</v>
      </c>
    </row>
    <row r="5" spans="2:12" x14ac:dyDescent="0.3">
      <c r="B5" s="6" t="s">
        <v>894</v>
      </c>
      <c r="C5" s="16">
        <v>36564</v>
      </c>
      <c r="D5" s="16">
        <v>32000</v>
      </c>
      <c r="E5" s="16"/>
      <c r="F5" s="16">
        <v>99216</v>
      </c>
      <c r="G5" s="16">
        <v>173209</v>
      </c>
      <c r="H5" s="16">
        <v>135013</v>
      </c>
      <c r="I5" s="16">
        <v>83947</v>
      </c>
      <c r="J5" s="16">
        <v>124168</v>
      </c>
      <c r="K5" s="50">
        <v>87287</v>
      </c>
      <c r="L5" s="45">
        <v>87278</v>
      </c>
    </row>
    <row r="6" spans="2:12" x14ac:dyDescent="0.3">
      <c r="B6" s="6" t="s">
        <v>1253</v>
      </c>
      <c r="C6" s="16">
        <v>2346</v>
      </c>
      <c r="D6" s="16">
        <v>240</v>
      </c>
      <c r="E6" s="16">
        <v>1215</v>
      </c>
      <c r="F6" s="16">
        <v>5200</v>
      </c>
      <c r="G6" s="16">
        <v>3655</v>
      </c>
      <c r="H6" s="16">
        <v>4000</v>
      </c>
      <c r="I6" s="16">
        <v>645</v>
      </c>
      <c r="J6" s="16">
        <v>1500</v>
      </c>
      <c r="K6" s="50">
        <v>18880</v>
      </c>
      <c r="L6" s="45">
        <v>4900</v>
      </c>
    </row>
    <row r="7" spans="2:12" x14ac:dyDescent="0.3">
      <c r="B7" s="6" t="s">
        <v>1254</v>
      </c>
      <c r="C7" s="16"/>
      <c r="D7" s="16"/>
      <c r="E7" s="16"/>
      <c r="F7" s="16"/>
      <c r="G7" s="16"/>
      <c r="H7" s="16"/>
      <c r="I7" s="16"/>
      <c r="J7" s="16"/>
      <c r="K7" s="50"/>
      <c r="L7" s="45">
        <v>480</v>
      </c>
    </row>
    <row r="8" spans="2:12" s="94" customFormat="1" x14ac:dyDescent="0.3">
      <c r="B8" s="6" t="s">
        <v>1255</v>
      </c>
      <c r="C8" s="92"/>
      <c r="D8" s="92"/>
      <c r="E8" s="92"/>
      <c r="F8" s="92"/>
      <c r="G8" s="92"/>
      <c r="H8" s="92"/>
      <c r="I8" s="92"/>
      <c r="J8" s="92"/>
      <c r="K8" s="93"/>
      <c r="L8" s="95">
        <v>520</v>
      </c>
    </row>
    <row r="9" spans="2:12" x14ac:dyDescent="0.3">
      <c r="B9" s="6" t="s">
        <v>895</v>
      </c>
      <c r="C9" s="16">
        <v>360</v>
      </c>
      <c r="D9" s="16">
        <v>160</v>
      </c>
      <c r="E9" s="16">
        <v>205</v>
      </c>
      <c r="F9" s="16">
        <v>825</v>
      </c>
      <c r="G9" s="16">
        <v>5300</v>
      </c>
      <c r="H9" s="16">
        <v>2500</v>
      </c>
      <c r="I9" s="16">
        <v>16680</v>
      </c>
      <c r="J9" s="16">
        <v>7000</v>
      </c>
      <c r="K9" s="50">
        <v>14164</v>
      </c>
      <c r="L9" s="95">
        <v>19025</v>
      </c>
    </row>
    <row r="10" spans="2:12" x14ac:dyDescent="0.3">
      <c r="B10" s="6" t="s">
        <v>340</v>
      </c>
      <c r="C10" s="16">
        <v>601</v>
      </c>
      <c r="D10" s="16">
        <v>115</v>
      </c>
      <c r="E10" s="16">
        <v>130</v>
      </c>
      <c r="F10" s="16"/>
      <c r="G10" s="16"/>
      <c r="H10" s="16"/>
      <c r="I10" s="16">
        <v>500</v>
      </c>
      <c r="J10" s="16">
        <v>500</v>
      </c>
      <c r="K10" s="50">
        <v>15</v>
      </c>
      <c r="L10" s="95">
        <v>1500</v>
      </c>
    </row>
    <row r="11" spans="2:12" x14ac:dyDescent="0.3">
      <c r="B11" s="6" t="s">
        <v>341</v>
      </c>
      <c r="C11" s="16"/>
      <c r="D11" s="16"/>
      <c r="E11" s="16"/>
      <c r="F11" s="16"/>
      <c r="G11" s="16"/>
      <c r="H11" s="16"/>
      <c r="I11" s="16">
        <v>9500</v>
      </c>
      <c r="J11" s="16"/>
      <c r="K11" s="50"/>
      <c r="L11" s="69"/>
    </row>
    <row r="12" spans="2:12" x14ac:dyDescent="0.3">
      <c r="B12" s="6" t="s">
        <v>342</v>
      </c>
      <c r="C12" s="16"/>
      <c r="D12" s="16"/>
      <c r="E12" s="16"/>
      <c r="F12" s="16"/>
      <c r="G12" s="16">
        <v>7816</v>
      </c>
      <c r="H12" s="16">
        <v>50500</v>
      </c>
      <c r="I12" s="16">
        <v>2015</v>
      </c>
      <c r="J12" s="16"/>
      <c r="K12" s="50">
        <v>11100</v>
      </c>
      <c r="L12" s="45">
        <v>30000</v>
      </c>
    </row>
    <row r="13" spans="2:12" x14ac:dyDescent="0.3">
      <c r="B13" s="6" t="s">
        <v>1206</v>
      </c>
      <c r="C13" s="16"/>
      <c r="D13" s="16"/>
      <c r="E13" s="16"/>
      <c r="F13" s="16"/>
      <c r="G13" s="16"/>
      <c r="H13" s="16"/>
      <c r="I13" s="16"/>
      <c r="J13" s="16"/>
      <c r="K13" s="50"/>
      <c r="L13" s="45">
        <v>94088</v>
      </c>
    </row>
    <row r="14" spans="2:12" x14ac:dyDescent="0.3">
      <c r="B14" s="6" t="s">
        <v>729</v>
      </c>
      <c r="C14" s="16"/>
      <c r="D14" s="16"/>
      <c r="E14" s="16"/>
      <c r="F14" s="16">
        <v>20</v>
      </c>
      <c r="G14" s="16">
        <v>20</v>
      </c>
      <c r="H14" s="16"/>
      <c r="I14" s="16"/>
      <c r="J14" s="16"/>
      <c r="K14" s="50">
        <v>3</v>
      </c>
      <c r="L14" s="69"/>
    </row>
    <row r="15" spans="2:12" x14ac:dyDescent="0.3">
      <c r="B15" s="6" t="s">
        <v>343</v>
      </c>
      <c r="C15" s="16">
        <v>7581</v>
      </c>
      <c r="D15" s="16">
        <v>31100</v>
      </c>
      <c r="E15" s="16">
        <v>22028</v>
      </c>
      <c r="F15" s="16">
        <v>17148</v>
      </c>
      <c r="G15" s="16">
        <v>47541</v>
      </c>
      <c r="H15" s="16">
        <v>58312</v>
      </c>
      <c r="I15" s="16">
        <v>33841</v>
      </c>
      <c r="J15" s="16">
        <v>51518</v>
      </c>
      <c r="K15" s="50">
        <v>68331</v>
      </c>
      <c r="L15" s="45">
        <v>155515</v>
      </c>
    </row>
    <row r="16" spans="2:12" x14ac:dyDescent="0.3">
      <c r="B16" s="6" t="s">
        <v>896</v>
      </c>
      <c r="C16" s="16">
        <v>5843</v>
      </c>
      <c r="D16" s="16">
        <v>4400</v>
      </c>
      <c r="E16" s="16">
        <v>8511</v>
      </c>
      <c r="F16" s="16">
        <v>6374</v>
      </c>
      <c r="G16" s="16">
        <v>4124</v>
      </c>
      <c r="H16" s="16">
        <v>3781</v>
      </c>
      <c r="I16" s="16">
        <v>3115</v>
      </c>
      <c r="J16" s="16">
        <v>5314</v>
      </c>
      <c r="K16" s="50">
        <v>960</v>
      </c>
      <c r="L16" s="45">
        <v>1000</v>
      </c>
    </row>
    <row r="17" spans="2:12" x14ac:dyDescent="0.3">
      <c r="B17" s="6" t="s">
        <v>623</v>
      </c>
      <c r="C17" s="16">
        <v>1350</v>
      </c>
      <c r="D17" s="16"/>
      <c r="E17" s="16">
        <v>1400</v>
      </c>
      <c r="F17" s="16"/>
      <c r="G17" s="16"/>
      <c r="H17" s="16"/>
      <c r="I17" s="16"/>
      <c r="J17" s="16"/>
      <c r="K17" s="50">
        <v>15</v>
      </c>
      <c r="L17" s="69"/>
    </row>
    <row r="18" spans="2:12" x14ac:dyDescent="0.3">
      <c r="B18" s="6" t="s">
        <v>897</v>
      </c>
      <c r="C18" s="16">
        <v>10</v>
      </c>
      <c r="D18" s="16"/>
      <c r="E18" s="16"/>
      <c r="F18" s="16"/>
      <c r="G18" s="16">
        <v>11730</v>
      </c>
      <c r="H18" s="16">
        <v>23500</v>
      </c>
      <c r="I18" s="16"/>
      <c r="J18" s="16">
        <v>1200</v>
      </c>
      <c r="K18" s="50">
        <v>2004</v>
      </c>
      <c r="L18" s="45">
        <v>2000</v>
      </c>
    </row>
    <row r="19" spans="2:12" s="25" customFormat="1" x14ac:dyDescent="0.3">
      <c r="B19" s="6" t="s">
        <v>344</v>
      </c>
      <c r="C19" s="16"/>
      <c r="D19" s="16"/>
      <c r="E19" s="16">
        <v>765</v>
      </c>
      <c r="F19" s="16">
        <v>1586</v>
      </c>
      <c r="G19" s="16">
        <v>250</v>
      </c>
      <c r="H19" s="16">
        <v>1500</v>
      </c>
      <c r="I19" s="16">
        <v>750</v>
      </c>
      <c r="J19" s="16">
        <v>1433</v>
      </c>
      <c r="K19" s="38">
        <v>670</v>
      </c>
      <c r="L19" s="32">
        <v>960</v>
      </c>
    </row>
    <row r="20" spans="2:12" s="25" customFormat="1" x14ac:dyDescent="0.3">
      <c r="B20" s="6" t="s">
        <v>1204</v>
      </c>
      <c r="C20" s="16"/>
      <c r="D20" s="16"/>
      <c r="E20" s="16"/>
      <c r="F20" s="16"/>
      <c r="G20" s="16"/>
      <c r="H20" s="16"/>
      <c r="I20" s="16"/>
      <c r="J20" s="16"/>
      <c r="K20" s="38"/>
      <c r="L20" s="32">
        <v>180</v>
      </c>
    </row>
    <row r="21" spans="2:12" s="25" customFormat="1" x14ac:dyDescent="0.3">
      <c r="B21" s="6" t="s">
        <v>1203</v>
      </c>
      <c r="C21" s="16"/>
      <c r="D21" s="16"/>
      <c r="E21" s="16"/>
      <c r="F21" s="16"/>
      <c r="G21" s="16"/>
      <c r="H21" s="16"/>
      <c r="I21" s="16"/>
      <c r="J21" s="16"/>
      <c r="K21" s="38"/>
      <c r="L21" s="32">
        <v>6642</v>
      </c>
    </row>
    <row r="22" spans="2:12" s="94" customFormat="1" x14ac:dyDescent="0.3">
      <c r="B22" s="6" t="s">
        <v>7</v>
      </c>
      <c r="C22" s="92"/>
      <c r="D22" s="92"/>
      <c r="E22" s="92"/>
      <c r="F22" s="92"/>
      <c r="G22" s="92"/>
      <c r="H22" s="92"/>
      <c r="I22" s="92"/>
      <c r="J22" s="92"/>
      <c r="K22" s="93"/>
      <c r="L22" s="32">
        <v>20000</v>
      </c>
    </row>
    <row r="23" spans="2:12" x14ac:dyDescent="0.3">
      <c r="B23" s="6" t="s">
        <v>345</v>
      </c>
      <c r="C23" s="16">
        <v>346</v>
      </c>
      <c r="D23" s="16">
        <v>7300</v>
      </c>
      <c r="E23" s="16">
        <v>10037</v>
      </c>
      <c r="F23" s="16">
        <v>21687</v>
      </c>
      <c r="G23" s="16">
        <v>8702</v>
      </c>
      <c r="H23" s="16">
        <v>95262</v>
      </c>
      <c r="I23" s="16">
        <v>4000</v>
      </c>
      <c r="J23" s="16">
        <v>120479</v>
      </c>
      <c r="K23" s="50">
        <v>136718</v>
      </c>
      <c r="L23" s="45">
        <v>222547</v>
      </c>
    </row>
    <row r="24" spans="2:12" x14ac:dyDescent="0.3">
      <c r="B24" s="6" t="s">
        <v>624</v>
      </c>
      <c r="C24" s="16">
        <v>247</v>
      </c>
      <c r="D24" s="16"/>
      <c r="E24" s="16"/>
      <c r="F24" s="16"/>
      <c r="G24" s="16"/>
      <c r="H24" s="16"/>
      <c r="I24" s="16"/>
      <c r="J24" s="16"/>
      <c r="K24" s="50"/>
      <c r="L24" s="69"/>
    </row>
    <row r="25" spans="2:12" x14ac:dyDescent="0.3">
      <c r="B25" s="6" t="s">
        <v>346</v>
      </c>
      <c r="C25" s="16">
        <v>1332</v>
      </c>
      <c r="D25" s="16">
        <v>800</v>
      </c>
      <c r="E25" s="16">
        <v>300</v>
      </c>
      <c r="F25" s="16"/>
      <c r="G25" s="16">
        <v>50</v>
      </c>
      <c r="H25" s="16">
        <v>1300</v>
      </c>
      <c r="I25" s="16">
        <v>404</v>
      </c>
      <c r="J25" s="16">
        <v>5600</v>
      </c>
      <c r="K25" s="50">
        <v>703</v>
      </c>
      <c r="L25" s="69">
        <v>70</v>
      </c>
    </row>
    <row r="26" spans="2:12" x14ac:dyDescent="0.3">
      <c r="B26" s="6" t="s">
        <v>625</v>
      </c>
      <c r="C26" s="16">
        <v>4</v>
      </c>
      <c r="D26" s="16"/>
      <c r="E26" s="16"/>
      <c r="F26" s="16"/>
      <c r="G26" s="16"/>
      <c r="H26" s="16"/>
      <c r="I26" s="16"/>
      <c r="J26" s="16"/>
      <c r="K26" s="50">
        <v>2</v>
      </c>
      <c r="L26" s="69"/>
    </row>
    <row r="27" spans="2:12" x14ac:dyDescent="0.3">
      <c r="B27" s="6" t="s">
        <v>1205</v>
      </c>
      <c r="C27" s="16"/>
      <c r="D27" s="16"/>
      <c r="E27" s="16"/>
      <c r="F27" s="16"/>
      <c r="G27" s="16"/>
      <c r="H27" s="16"/>
      <c r="I27" s="16"/>
      <c r="J27" s="16"/>
      <c r="K27" s="50"/>
      <c r="L27" s="45">
        <v>7000</v>
      </c>
    </row>
    <row r="28" spans="2:12" x14ac:dyDescent="0.3">
      <c r="B28" s="6" t="s">
        <v>626</v>
      </c>
      <c r="C28" s="16">
        <v>700</v>
      </c>
      <c r="D28" s="16"/>
      <c r="E28" s="16"/>
      <c r="F28" s="16">
        <v>268</v>
      </c>
      <c r="G28" s="16">
        <v>500</v>
      </c>
      <c r="H28" s="16"/>
      <c r="I28" s="16"/>
      <c r="J28" s="16"/>
      <c r="K28" s="50"/>
      <c r="L28" s="69"/>
    </row>
    <row r="29" spans="2:12" x14ac:dyDescent="0.3">
      <c r="B29" s="6" t="s">
        <v>627</v>
      </c>
      <c r="C29" s="16">
        <v>13761</v>
      </c>
      <c r="D29" s="16"/>
      <c r="E29" s="16"/>
      <c r="F29" s="16"/>
      <c r="G29" s="16"/>
      <c r="H29" s="16"/>
      <c r="I29" s="16"/>
      <c r="J29" s="16"/>
      <c r="K29" s="50">
        <v>4000</v>
      </c>
      <c r="L29" s="69"/>
    </row>
    <row r="30" spans="2:12" x14ac:dyDescent="0.3">
      <c r="B30" s="6" t="s">
        <v>898</v>
      </c>
      <c r="C30" s="16">
        <v>52447</v>
      </c>
      <c r="D30" s="16">
        <v>34315</v>
      </c>
      <c r="E30" s="16">
        <v>34024</v>
      </c>
      <c r="F30" s="16">
        <v>49148</v>
      </c>
      <c r="G30" s="16">
        <v>102486</v>
      </c>
      <c r="H30" s="16">
        <v>66800</v>
      </c>
      <c r="I30" s="16">
        <v>24846</v>
      </c>
      <c r="J30" s="16">
        <v>74940</v>
      </c>
      <c r="K30" s="50"/>
      <c r="L30" s="95">
        <v>193555</v>
      </c>
    </row>
    <row r="31" spans="2:12" x14ac:dyDescent="0.3">
      <c r="B31" s="6" t="s">
        <v>628</v>
      </c>
      <c r="C31" s="16">
        <v>150</v>
      </c>
      <c r="D31" s="16"/>
      <c r="E31" s="16"/>
      <c r="F31" s="16"/>
      <c r="G31" s="16"/>
      <c r="H31" s="16">
        <v>200</v>
      </c>
      <c r="I31" s="16"/>
      <c r="J31" s="16"/>
      <c r="K31" s="50">
        <v>3</v>
      </c>
      <c r="L31" s="69"/>
    </row>
    <row r="32" spans="2:12" x14ac:dyDescent="0.3">
      <c r="B32" s="6" t="s">
        <v>1001</v>
      </c>
      <c r="C32" s="16"/>
      <c r="D32" s="16"/>
      <c r="E32" s="16">
        <v>320</v>
      </c>
      <c r="F32" s="16">
        <v>915</v>
      </c>
      <c r="G32" s="16">
        <v>750</v>
      </c>
      <c r="H32" s="16"/>
      <c r="I32" s="16"/>
      <c r="J32" s="16"/>
      <c r="K32" s="50"/>
      <c r="L32" s="69"/>
    </row>
    <row r="33" spans="2:12" x14ac:dyDescent="0.3">
      <c r="B33" s="6" t="s">
        <v>899</v>
      </c>
      <c r="C33" s="16"/>
      <c r="D33" s="16"/>
      <c r="E33" s="16"/>
      <c r="F33" s="16">
        <v>300</v>
      </c>
      <c r="G33" s="16">
        <v>90</v>
      </c>
      <c r="H33" s="16"/>
      <c r="I33" s="16">
        <v>100</v>
      </c>
      <c r="J33" s="16"/>
      <c r="K33" s="50">
        <v>3</v>
      </c>
      <c r="L33" s="69"/>
    </row>
    <row r="34" spans="2:12" x14ac:dyDescent="0.3">
      <c r="B34" s="6" t="s">
        <v>629</v>
      </c>
      <c r="C34" s="16">
        <v>42</v>
      </c>
      <c r="D34" s="16"/>
      <c r="E34" s="16"/>
      <c r="F34" s="16"/>
      <c r="G34" s="16"/>
      <c r="H34" s="16"/>
      <c r="I34" s="16"/>
      <c r="J34" s="16"/>
      <c r="K34" s="50">
        <v>3</v>
      </c>
      <c r="L34" s="69"/>
    </row>
    <row r="35" spans="2:12" ht="16.5" x14ac:dyDescent="0.35">
      <c r="B35" s="6" t="s">
        <v>347</v>
      </c>
      <c r="C35" s="33"/>
      <c r="D35" s="33"/>
      <c r="E35" s="33"/>
      <c r="F35" s="33"/>
      <c r="G35" s="33"/>
      <c r="H35" s="33"/>
      <c r="I35" s="16"/>
      <c r="J35" s="16">
        <v>3111</v>
      </c>
      <c r="K35" s="50"/>
      <c r="L35" s="69"/>
    </row>
    <row r="36" spans="2:12" x14ac:dyDescent="0.3">
      <c r="B36" s="6" t="s">
        <v>348</v>
      </c>
      <c r="C36" s="16"/>
      <c r="D36" s="16"/>
      <c r="E36" s="16"/>
      <c r="F36" s="16"/>
      <c r="G36" s="16"/>
      <c r="H36" s="16"/>
      <c r="I36" s="16">
        <v>50</v>
      </c>
      <c r="J36" s="16"/>
      <c r="K36" s="50"/>
      <c r="L36" s="69"/>
    </row>
    <row r="37" spans="2:12" x14ac:dyDescent="0.3">
      <c r="B37" s="6" t="s">
        <v>349</v>
      </c>
      <c r="C37" s="16">
        <v>1796</v>
      </c>
      <c r="D37" s="16"/>
      <c r="E37" s="16"/>
      <c r="F37" s="16">
        <v>1778</v>
      </c>
      <c r="G37" s="16">
        <v>1542</v>
      </c>
      <c r="H37" s="16"/>
      <c r="I37" s="16">
        <v>1277</v>
      </c>
      <c r="J37" s="16"/>
      <c r="K37" s="50">
        <v>4</v>
      </c>
      <c r="L37" s="69"/>
    </row>
    <row r="38" spans="2:12" x14ac:dyDescent="0.3">
      <c r="B38" s="6" t="s">
        <v>630</v>
      </c>
      <c r="C38" s="16">
        <v>5489</v>
      </c>
      <c r="D38" s="16"/>
      <c r="E38" s="16"/>
      <c r="F38" s="16">
        <v>90</v>
      </c>
      <c r="G38" s="16">
        <v>50</v>
      </c>
      <c r="H38" s="16"/>
      <c r="I38" s="16"/>
      <c r="J38" s="16"/>
      <c r="K38" s="50">
        <v>1</v>
      </c>
      <c r="L38" s="69"/>
    </row>
    <row r="39" spans="2:12" x14ac:dyDescent="0.3">
      <c r="B39" s="6" t="s">
        <v>350</v>
      </c>
      <c r="C39" s="16"/>
      <c r="D39" s="16"/>
      <c r="E39" s="16"/>
      <c r="F39" s="16">
        <v>40</v>
      </c>
      <c r="G39" s="16">
        <v>768</v>
      </c>
      <c r="H39" s="16"/>
      <c r="I39" s="16">
        <v>20</v>
      </c>
      <c r="J39" s="16"/>
      <c r="K39" s="50"/>
      <c r="L39" s="69"/>
    </row>
    <row r="40" spans="2:12" x14ac:dyDescent="0.3">
      <c r="B40" s="6" t="s">
        <v>351</v>
      </c>
      <c r="C40" s="16"/>
      <c r="D40" s="16"/>
      <c r="E40" s="16"/>
      <c r="F40" s="16">
        <v>50</v>
      </c>
      <c r="G40" s="16">
        <v>324</v>
      </c>
      <c r="H40" s="16"/>
      <c r="I40" s="16">
        <v>15</v>
      </c>
      <c r="J40" s="16"/>
      <c r="K40" s="50"/>
      <c r="L40" s="69">
        <v>120</v>
      </c>
    </row>
    <row r="41" spans="2:12" x14ac:dyDescent="0.3">
      <c r="B41" s="6" t="s">
        <v>900</v>
      </c>
      <c r="C41" s="16">
        <v>45030</v>
      </c>
      <c r="D41" s="16">
        <v>9650</v>
      </c>
      <c r="E41" s="16">
        <v>4500</v>
      </c>
      <c r="F41" s="16">
        <v>9650</v>
      </c>
      <c r="G41" s="16">
        <v>8800</v>
      </c>
      <c r="H41" s="16">
        <v>7500</v>
      </c>
      <c r="I41" s="16">
        <v>6200</v>
      </c>
      <c r="J41" s="16"/>
      <c r="K41" s="50">
        <v>2000</v>
      </c>
      <c r="L41" s="45">
        <v>8000</v>
      </c>
    </row>
    <row r="42" spans="2:12" x14ac:dyDescent="0.3">
      <c r="B42" s="6" t="s">
        <v>730</v>
      </c>
      <c r="C42" s="16"/>
      <c r="D42" s="16"/>
      <c r="E42" s="16"/>
      <c r="F42" s="16"/>
      <c r="G42" s="16">
        <v>800</v>
      </c>
      <c r="H42" s="16"/>
      <c r="I42" s="16"/>
      <c r="J42" s="16"/>
      <c r="K42" s="50">
        <v>4</v>
      </c>
      <c r="L42" s="69"/>
    </row>
    <row r="43" spans="2:12" x14ac:dyDescent="0.3">
      <c r="B43" s="6" t="s">
        <v>659</v>
      </c>
      <c r="C43" s="16"/>
      <c r="D43" s="16">
        <v>3000</v>
      </c>
      <c r="E43" s="16">
        <v>3000</v>
      </c>
      <c r="F43" s="16">
        <v>2000</v>
      </c>
      <c r="G43" s="16">
        <v>3000</v>
      </c>
      <c r="H43" s="16">
        <v>3000</v>
      </c>
      <c r="I43" s="16"/>
      <c r="J43" s="16"/>
      <c r="K43" s="50"/>
      <c r="L43" s="69"/>
    </row>
    <row r="44" spans="2:12" x14ac:dyDescent="0.3">
      <c r="B44" s="6" t="s">
        <v>1039</v>
      </c>
      <c r="C44" s="16"/>
      <c r="D44" s="16"/>
      <c r="E44" s="16"/>
      <c r="F44" s="16">
        <v>20</v>
      </c>
      <c r="G44" s="16">
        <v>1820</v>
      </c>
      <c r="H44" s="16"/>
      <c r="I44" s="16"/>
      <c r="J44" s="16"/>
      <c r="K44" s="50"/>
      <c r="L44" s="69"/>
    </row>
    <row r="45" spans="2:12" x14ac:dyDescent="0.3">
      <c r="B45" s="6" t="s">
        <v>901</v>
      </c>
      <c r="C45" s="16">
        <v>6550</v>
      </c>
      <c r="D45" s="16">
        <v>7600</v>
      </c>
      <c r="E45" s="16">
        <v>12692</v>
      </c>
      <c r="F45" s="16">
        <v>8300</v>
      </c>
      <c r="G45" s="16">
        <v>10690</v>
      </c>
      <c r="H45" s="16">
        <v>18002</v>
      </c>
      <c r="I45" s="16">
        <v>9433</v>
      </c>
      <c r="J45" s="16">
        <v>10500</v>
      </c>
      <c r="K45" s="50">
        <v>4903</v>
      </c>
      <c r="L45" s="45">
        <v>23497</v>
      </c>
    </row>
    <row r="46" spans="2:12" ht="16.5" x14ac:dyDescent="0.35">
      <c r="B46" s="6" t="s">
        <v>9</v>
      </c>
      <c r="C46" s="33"/>
      <c r="D46" s="33"/>
      <c r="E46" s="33"/>
      <c r="F46" s="33"/>
      <c r="G46" s="33"/>
      <c r="H46" s="33"/>
      <c r="I46" s="16"/>
      <c r="J46" s="16">
        <v>11000</v>
      </c>
      <c r="K46" s="50">
        <v>146786</v>
      </c>
      <c r="L46" s="95">
        <v>22000</v>
      </c>
    </row>
    <row r="47" spans="2:12" ht="16.5" x14ac:dyDescent="0.35">
      <c r="B47" s="5" t="s">
        <v>10</v>
      </c>
      <c r="C47" s="33">
        <f>SUM(C5:C46)</f>
        <v>182549</v>
      </c>
      <c r="D47" s="33">
        <f>SUM(D5:D46)</f>
        <v>130680</v>
      </c>
      <c r="E47" s="33">
        <f>SUM(E5:E46)</f>
        <v>99127</v>
      </c>
      <c r="F47" s="33">
        <f t="shared" ref="F47:K47" si="0">SUM(F5:F46)</f>
        <v>224615</v>
      </c>
      <c r="G47" s="33">
        <f t="shared" si="0"/>
        <v>394017</v>
      </c>
      <c r="H47" s="33">
        <f t="shared" si="0"/>
        <v>471170</v>
      </c>
      <c r="I47" s="33">
        <f t="shared" si="0"/>
        <v>197338</v>
      </c>
      <c r="J47" s="33">
        <f t="shared" si="0"/>
        <v>418263</v>
      </c>
      <c r="K47" s="33">
        <f t="shared" si="0"/>
        <v>498559</v>
      </c>
      <c r="L47" s="70">
        <v>900877</v>
      </c>
    </row>
  </sheetData>
  <phoneticPr fontId="2" type="noConversion"/>
  <pageMargins left="0.17" right="0.17" top="0.18" bottom="0.19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zoomScale="90" workbookViewId="0">
      <selection activeCell="M20" sqref="M20"/>
    </sheetView>
  </sheetViews>
  <sheetFormatPr baseColWidth="10" defaultRowHeight="12.75" x14ac:dyDescent="0.2"/>
  <cols>
    <col min="1" max="1" width="9" customWidth="1"/>
    <col min="2" max="2" width="19.7109375" customWidth="1"/>
    <col min="3" max="5" width="11.42578125" hidden="1" customWidth="1"/>
  </cols>
  <sheetData>
    <row r="2" spans="2:12" ht="16.5" x14ac:dyDescent="0.35">
      <c r="B2" s="3" t="s">
        <v>412</v>
      </c>
      <c r="C2" s="21"/>
      <c r="D2" s="25"/>
      <c r="E2" s="25"/>
      <c r="F2" s="25"/>
      <c r="G2" s="25"/>
      <c r="H2" s="25"/>
      <c r="I2" s="25"/>
      <c r="J2" s="25"/>
      <c r="K2" s="25"/>
    </row>
    <row r="3" spans="2:12" ht="16.5" x14ac:dyDescent="0.35">
      <c r="B3" s="19" t="s">
        <v>413</v>
      </c>
      <c r="C3" s="3">
        <v>2001</v>
      </c>
      <c r="D3" s="28">
        <v>2002</v>
      </c>
      <c r="E3" s="3">
        <v>2003</v>
      </c>
      <c r="F3" s="28">
        <v>2004</v>
      </c>
      <c r="G3" s="3">
        <v>2005</v>
      </c>
      <c r="H3" s="3">
        <v>2006</v>
      </c>
      <c r="I3" s="28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10</v>
      </c>
    </row>
    <row r="5" spans="2:12" ht="16.5" x14ac:dyDescent="0.35">
      <c r="B5" s="6" t="s">
        <v>414</v>
      </c>
      <c r="C5" s="5">
        <v>600</v>
      </c>
      <c r="D5" s="6"/>
      <c r="E5" s="6">
        <v>250</v>
      </c>
      <c r="F5" s="6"/>
      <c r="G5" s="6"/>
      <c r="H5" s="6"/>
      <c r="I5" s="6"/>
      <c r="J5" s="6"/>
      <c r="K5" s="6"/>
      <c r="L5" s="69"/>
    </row>
    <row r="6" spans="2:12" ht="16.5" x14ac:dyDescent="0.35">
      <c r="B6" s="5" t="s">
        <v>10</v>
      </c>
      <c r="C6" s="5">
        <f>SUM(C5)</f>
        <v>600</v>
      </c>
      <c r="D6" s="5"/>
      <c r="E6" s="5">
        <f>SUM(E5)</f>
        <v>250</v>
      </c>
      <c r="F6" s="5"/>
      <c r="G6" s="5"/>
      <c r="H6" s="5"/>
      <c r="I6" s="5"/>
      <c r="J6" s="5"/>
      <c r="K6" s="5"/>
      <c r="L6" s="69"/>
    </row>
  </sheetData>
  <phoneticPr fontId="2" type="noConversion"/>
  <pageMargins left="0.64" right="0.75" top="1" bottom="1" header="0" footer="0"/>
  <pageSetup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M6"/>
  <sheetViews>
    <sheetView workbookViewId="0">
      <selection activeCell="O10" sqref="O10"/>
    </sheetView>
  </sheetViews>
  <sheetFormatPr baseColWidth="10" defaultRowHeight="12.75" x14ac:dyDescent="0.2"/>
  <sheetData>
    <row r="2" spans="2:13" ht="15" x14ac:dyDescent="0.3">
      <c r="B2" s="23" t="s">
        <v>1239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ht="16.5" x14ac:dyDescent="0.35">
      <c r="B3" s="23" t="s">
        <v>1240</v>
      </c>
      <c r="C3" s="23"/>
      <c r="D3" s="26">
        <v>2001</v>
      </c>
      <c r="E3" s="26">
        <v>2002</v>
      </c>
      <c r="F3" s="26">
        <v>2003</v>
      </c>
      <c r="G3" s="26">
        <v>2004</v>
      </c>
      <c r="H3" s="26">
        <v>2005</v>
      </c>
      <c r="I3" s="26">
        <v>2006</v>
      </c>
      <c r="J3" s="26">
        <v>2007</v>
      </c>
      <c r="K3" s="26">
        <v>2008</v>
      </c>
      <c r="L3" s="26">
        <v>2009</v>
      </c>
      <c r="M3" s="26">
        <v>2010</v>
      </c>
    </row>
    <row r="4" spans="2:13" ht="15" x14ac:dyDescent="0.3">
      <c r="B4" s="87" t="s">
        <v>2</v>
      </c>
      <c r="C4" s="89"/>
      <c r="D4" s="89" t="s">
        <v>1236</v>
      </c>
      <c r="E4" s="24" t="s">
        <v>1236</v>
      </c>
      <c r="F4" s="24" t="s">
        <v>1238</v>
      </c>
      <c r="G4" s="24" t="s">
        <v>1238</v>
      </c>
      <c r="H4" s="24" t="s">
        <v>1238</v>
      </c>
      <c r="I4" s="24" t="s">
        <v>1241</v>
      </c>
      <c r="J4" s="24" t="s">
        <v>1241</v>
      </c>
      <c r="K4" s="24" t="s">
        <v>1238</v>
      </c>
      <c r="L4" s="24" t="s">
        <v>1238</v>
      </c>
      <c r="M4" s="24" t="s">
        <v>1238</v>
      </c>
    </row>
    <row r="5" spans="2:13" ht="15" x14ac:dyDescent="0.3">
      <c r="B5" s="87" t="s">
        <v>1242</v>
      </c>
      <c r="C5" s="84"/>
      <c r="D5" s="84"/>
      <c r="E5" s="69"/>
      <c r="F5" s="69"/>
      <c r="G5" s="69"/>
      <c r="H5" s="69"/>
      <c r="I5" s="69"/>
      <c r="J5" s="69"/>
      <c r="K5" s="69"/>
      <c r="L5" s="69"/>
      <c r="M5" s="45">
        <v>34500</v>
      </c>
    </row>
    <row r="6" spans="2:13" ht="16.5" x14ac:dyDescent="0.35">
      <c r="B6" s="90" t="s">
        <v>10</v>
      </c>
      <c r="C6" s="86"/>
      <c r="D6" s="84"/>
      <c r="E6" s="69"/>
      <c r="F6" s="69"/>
      <c r="G6" s="69"/>
      <c r="H6" s="69"/>
      <c r="I6" s="69"/>
      <c r="J6" s="69"/>
      <c r="K6" s="69"/>
      <c r="L6" s="69"/>
      <c r="M6" s="70">
        <v>34500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zoomScale="90" workbookViewId="0">
      <selection activeCell="L13" sqref="L13"/>
    </sheetView>
  </sheetViews>
  <sheetFormatPr baseColWidth="10" defaultRowHeight="15" x14ac:dyDescent="0.3"/>
  <cols>
    <col min="1" max="1" width="3.5703125" customWidth="1"/>
    <col min="2" max="2" width="21.140625" style="8" customWidth="1"/>
    <col min="3" max="8" width="11.7109375" style="8" customWidth="1"/>
    <col min="9" max="10" width="11.7109375" style="29" customWidth="1"/>
    <col min="11" max="11" width="11.7109375" customWidth="1"/>
  </cols>
  <sheetData>
    <row r="2" spans="2:12" ht="16.5" x14ac:dyDescent="0.35">
      <c r="B2" s="3" t="s">
        <v>355</v>
      </c>
      <c r="C2" s="3"/>
      <c r="D2" s="3"/>
      <c r="E2" s="3"/>
      <c r="F2" s="3"/>
      <c r="G2" s="3"/>
      <c r="H2" s="3"/>
      <c r="I2" s="22"/>
      <c r="J2" s="22"/>
    </row>
    <row r="3" spans="2:12" ht="16.5" x14ac:dyDescent="0.35">
      <c r="B3" s="63" t="s">
        <v>335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1236</v>
      </c>
    </row>
    <row r="5" spans="2:12" x14ac:dyDescent="0.3">
      <c r="B5" s="16" t="s">
        <v>356</v>
      </c>
      <c r="C5" s="16"/>
      <c r="D5" s="16"/>
      <c r="E5" s="16">
        <v>8600</v>
      </c>
      <c r="F5" s="16"/>
      <c r="G5" s="16">
        <v>10000</v>
      </c>
      <c r="H5" s="16"/>
      <c r="I5" s="16"/>
      <c r="J5" s="16">
        <v>1000</v>
      </c>
      <c r="K5" s="16">
        <v>5000</v>
      </c>
      <c r="L5" s="69"/>
    </row>
    <row r="6" spans="2:12" x14ac:dyDescent="0.3">
      <c r="B6" s="16" t="s">
        <v>653</v>
      </c>
      <c r="C6" s="16">
        <v>50</v>
      </c>
      <c r="D6" s="16">
        <v>50</v>
      </c>
      <c r="E6" s="16">
        <v>50</v>
      </c>
      <c r="F6" s="16"/>
      <c r="G6" s="16">
        <v>300</v>
      </c>
      <c r="H6" s="16"/>
      <c r="I6" s="16"/>
      <c r="J6" s="16"/>
      <c r="K6" s="16">
        <v>400</v>
      </c>
      <c r="L6" s="69">
        <v>200</v>
      </c>
    </row>
    <row r="7" spans="2:12" x14ac:dyDescent="0.3">
      <c r="B7" s="16" t="s">
        <v>902</v>
      </c>
      <c r="C7" s="16">
        <v>200</v>
      </c>
      <c r="D7" s="16">
        <v>100</v>
      </c>
      <c r="E7" s="16">
        <v>900</v>
      </c>
      <c r="F7" s="16"/>
      <c r="G7" s="16">
        <v>2000</v>
      </c>
      <c r="H7" s="16">
        <v>250</v>
      </c>
      <c r="I7" s="16">
        <v>450</v>
      </c>
      <c r="J7" s="16"/>
      <c r="K7" s="16">
        <v>2800</v>
      </c>
      <c r="L7" s="45">
        <v>19450</v>
      </c>
    </row>
    <row r="8" spans="2:12" x14ac:dyDescent="0.3">
      <c r="B8" s="16" t="s">
        <v>357</v>
      </c>
      <c r="C8" s="16"/>
      <c r="D8" s="16"/>
      <c r="E8" s="16"/>
      <c r="F8" s="16"/>
      <c r="G8" s="16"/>
      <c r="H8" s="16"/>
      <c r="I8" s="16"/>
      <c r="J8" s="16">
        <v>24000</v>
      </c>
      <c r="K8" s="16">
        <v>10000</v>
      </c>
      <c r="L8" s="69"/>
    </row>
    <row r="9" spans="2:12" x14ac:dyDescent="0.3">
      <c r="B9" s="16" t="s">
        <v>632</v>
      </c>
      <c r="C9" s="16">
        <v>50</v>
      </c>
      <c r="D9" s="16"/>
      <c r="E9" s="16"/>
      <c r="F9" s="16"/>
      <c r="G9" s="16"/>
      <c r="H9" s="16"/>
      <c r="I9" s="16"/>
      <c r="J9" s="16"/>
      <c r="K9" s="16">
        <v>100</v>
      </c>
      <c r="L9" s="45">
        <v>7400</v>
      </c>
    </row>
    <row r="10" spans="2:12" x14ac:dyDescent="0.3">
      <c r="B10" s="16" t="s">
        <v>903</v>
      </c>
      <c r="C10" s="16">
        <v>50</v>
      </c>
      <c r="D10" s="16">
        <v>50</v>
      </c>
      <c r="E10" s="16">
        <v>320</v>
      </c>
      <c r="F10" s="16"/>
      <c r="G10" s="16">
        <v>500</v>
      </c>
      <c r="H10" s="16">
        <v>50</v>
      </c>
      <c r="I10" s="16">
        <v>100</v>
      </c>
      <c r="J10" s="16"/>
      <c r="K10" s="16">
        <v>100</v>
      </c>
      <c r="L10" s="45">
        <v>11200</v>
      </c>
    </row>
    <row r="11" spans="2:12" x14ac:dyDescent="0.3">
      <c r="B11" s="16" t="s">
        <v>654</v>
      </c>
      <c r="C11" s="16"/>
      <c r="D11" s="16"/>
      <c r="E11" s="16"/>
      <c r="F11" s="16"/>
      <c r="G11" s="16">
        <v>300</v>
      </c>
      <c r="H11" s="16"/>
      <c r="I11" s="16"/>
      <c r="J11" s="16"/>
      <c r="K11" s="16"/>
      <c r="L11" s="69"/>
    </row>
    <row r="12" spans="2:12" x14ac:dyDescent="0.3">
      <c r="B12" s="16" t="s">
        <v>1207</v>
      </c>
      <c r="C12" s="16"/>
      <c r="D12" s="16"/>
      <c r="E12" s="16"/>
      <c r="F12" s="16"/>
      <c r="G12" s="16"/>
      <c r="H12" s="16"/>
      <c r="I12" s="16"/>
      <c r="J12" s="16"/>
      <c r="K12" s="16"/>
      <c r="L12" s="45">
        <v>1500</v>
      </c>
    </row>
    <row r="13" spans="2:12" ht="16.5" x14ac:dyDescent="0.35">
      <c r="B13" s="5" t="s">
        <v>10</v>
      </c>
      <c r="C13" s="33">
        <f>SUM(C5:C11)</f>
        <v>350</v>
      </c>
      <c r="D13" s="33">
        <f t="shared" ref="D13:K13" si="0">SUM(D5:D11)</f>
        <v>200</v>
      </c>
      <c r="E13" s="33">
        <f t="shared" si="0"/>
        <v>9870</v>
      </c>
      <c r="F13" s="33">
        <f t="shared" si="0"/>
        <v>0</v>
      </c>
      <c r="G13" s="33">
        <f t="shared" si="0"/>
        <v>13100</v>
      </c>
      <c r="H13" s="33">
        <f t="shared" si="0"/>
        <v>300</v>
      </c>
      <c r="I13" s="33">
        <f t="shared" si="0"/>
        <v>550</v>
      </c>
      <c r="J13" s="33">
        <f t="shared" si="0"/>
        <v>25000</v>
      </c>
      <c r="K13" s="33">
        <f t="shared" si="0"/>
        <v>18400</v>
      </c>
      <c r="L13" s="70">
        <v>39750</v>
      </c>
    </row>
  </sheetData>
  <phoneticPr fontId="2" type="noConversion"/>
  <pageMargins left="0.45" right="0.54" top="0.56999999999999995" bottom="1" header="0" footer="0"/>
  <pageSetup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opLeftCell="B1" zoomScale="90" workbookViewId="0">
      <selection activeCell="L13" sqref="L13"/>
    </sheetView>
  </sheetViews>
  <sheetFormatPr baseColWidth="10" defaultRowHeight="12.75" x14ac:dyDescent="0.2"/>
  <cols>
    <col min="2" max="2" width="20.42578125" style="9" customWidth="1"/>
    <col min="3" max="8" width="11.7109375" style="9" customWidth="1"/>
    <col min="9" max="11" width="11.7109375" customWidth="1"/>
  </cols>
  <sheetData>
    <row r="2" spans="2:12" ht="16.5" x14ac:dyDescent="0.35">
      <c r="B2" s="3" t="s">
        <v>233</v>
      </c>
      <c r="C2" s="3"/>
      <c r="D2" s="3"/>
      <c r="E2" s="3"/>
      <c r="F2" s="3"/>
      <c r="G2" s="3"/>
      <c r="H2" s="3"/>
    </row>
    <row r="3" spans="2:12" ht="16.5" x14ac:dyDescent="0.35">
      <c r="B3" s="4" t="s">
        <v>969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ht="15" x14ac:dyDescent="0.3">
      <c r="B5" s="6" t="s">
        <v>352</v>
      </c>
      <c r="C5" s="16">
        <v>200</v>
      </c>
      <c r="D5" s="16"/>
      <c r="E5" s="16">
        <v>1100</v>
      </c>
      <c r="F5" s="16"/>
      <c r="G5" s="16"/>
      <c r="H5" s="16">
        <v>200</v>
      </c>
      <c r="I5" s="16"/>
      <c r="J5" s="16">
        <v>10</v>
      </c>
      <c r="K5" s="16"/>
      <c r="L5" s="69">
        <v>314</v>
      </c>
    </row>
    <row r="6" spans="2:12" ht="15" x14ac:dyDescent="0.3">
      <c r="B6" s="6" t="s">
        <v>353</v>
      </c>
      <c r="C6" s="16"/>
      <c r="D6" s="16"/>
      <c r="E6" s="16"/>
      <c r="F6" s="16"/>
      <c r="G6" s="16"/>
      <c r="H6" s="16"/>
      <c r="I6" s="16"/>
      <c r="J6" s="16">
        <v>700</v>
      </c>
      <c r="K6" s="16"/>
      <c r="L6" s="69"/>
    </row>
    <row r="7" spans="2:12" ht="15" x14ac:dyDescent="0.3">
      <c r="B7" s="6" t="s">
        <v>234</v>
      </c>
      <c r="C7" s="16">
        <v>3130</v>
      </c>
      <c r="D7" s="16"/>
      <c r="E7" s="16">
        <v>1600</v>
      </c>
      <c r="F7" s="16">
        <v>300</v>
      </c>
      <c r="G7" s="16">
        <v>3730</v>
      </c>
      <c r="H7" s="16">
        <v>4500</v>
      </c>
      <c r="I7" s="16">
        <v>13</v>
      </c>
      <c r="J7" s="16">
        <v>210</v>
      </c>
      <c r="K7" s="16">
        <v>5115</v>
      </c>
      <c r="L7" s="45">
        <v>1000</v>
      </c>
    </row>
    <row r="8" spans="2:12" s="25" customFormat="1" ht="15" x14ac:dyDescent="0.3">
      <c r="B8" s="6" t="s">
        <v>197</v>
      </c>
      <c r="C8" s="16"/>
      <c r="D8" s="16"/>
      <c r="E8" s="16"/>
      <c r="F8" s="16">
        <v>1000</v>
      </c>
      <c r="G8" s="16"/>
      <c r="H8" s="16"/>
      <c r="I8" s="16"/>
      <c r="J8" s="16">
        <v>500</v>
      </c>
      <c r="K8" s="16"/>
      <c r="L8" s="74"/>
    </row>
    <row r="9" spans="2:12" ht="16.5" x14ac:dyDescent="0.35">
      <c r="B9" s="6" t="s">
        <v>631</v>
      </c>
      <c r="C9" s="16">
        <v>200</v>
      </c>
      <c r="D9" s="33"/>
      <c r="E9" s="33"/>
      <c r="F9" s="33"/>
      <c r="G9" s="33"/>
      <c r="H9" s="33"/>
      <c r="I9" s="16"/>
      <c r="J9" s="16"/>
      <c r="K9" s="16"/>
      <c r="L9" s="69"/>
    </row>
    <row r="10" spans="2:12" ht="15" x14ac:dyDescent="0.3">
      <c r="B10" s="6" t="s">
        <v>284</v>
      </c>
      <c r="C10" s="16">
        <v>9588</v>
      </c>
      <c r="D10" s="16">
        <v>2916</v>
      </c>
      <c r="E10" s="16">
        <v>3349</v>
      </c>
      <c r="F10" s="16">
        <v>3517</v>
      </c>
      <c r="G10" s="16">
        <v>5619</v>
      </c>
      <c r="H10" s="16">
        <v>4409</v>
      </c>
      <c r="I10" s="16">
        <v>7415</v>
      </c>
      <c r="J10" s="16">
        <v>2582</v>
      </c>
      <c r="K10" s="16">
        <v>8442</v>
      </c>
      <c r="L10" s="45">
        <v>8542</v>
      </c>
    </row>
    <row r="11" spans="2:12" ht="15" x14ac:dyDescent="0.3">
      <c r="B11" s="6" t="s">
        <v>354</v>
      </c>
      <c r="C11" s="16"/>
      <c r="D11" s="16"/>
      <c r="E11" s="16"/>
      <c r="F11" s="16"/>
      <c r="G11" s="16"/>
      <c r="H11" s="16"/>
      <c r="I11" s="16"/>
      <c r="J11" s="16">
        <v>89</v>
      </c>
      <c r="K11" s="16"/>
      <c r="L11" s="69">
        <v>5</v>
      </c>
    </row>
    <row r="12" spans="2:12" ht="15" x14ac:dyDescent="0.3">
      <c r="B12" s="6" t="s">
        <v>9</v>
      </c>
      <c r="C12" s="16">
        <v>125</v>
      </c>
      <c r="D12" s="16">
        <v>10</v>
      </c>
      <c r="E12" s="16"/>
      <c r="F12" s="16">
        <v>76</v>
      </c>
      <c r="G12" s="16"/>
      <c r="H12" s="16"/>
      <c r="I12" s="16"/>
      <c r="J12" s="16">
        <v>200</v>
      </c>
      <c r="K12" s="16">
        <v>19933</v>
      </c>
      <c r="L12" s="69">
        <v>600</v>
      </c>
    </row>
    <row r="13" spans="2:12" ht="16.5" x14ac:dyDescent="0.35">
      <c r="B13" s="5" t="s">
        <v>10</v>
      </c>
      <c r="C13" s="33">
        <f>SUM(C5:C12)</f>
        <v>13243</v>
      </c>
      <c r="D13" s="33">
        <f t="shared" ref="D13:K13" si="0">SUM(D5:D12)</f>
        <v>2926</v>
      </c>
      <c r="E13" s="33">
        <f t="shared" si="0"/>
        <v>6049</v>
      </c>
      <c r="F13" s="33">
        <f t="shared" si="0"/>
        <v>4893</v>
      </c>
      <c r="G13" s="33">
        <f t="shared" si="0"/>
        <v>9349</v>
      </c>
      <c r="H13" s="33">
        <f t="shared" si="0"/>
        <v>9109</v>
      </c>
      <c r="I13" s="33">
        <f t="shared" si="0"/>
        <v>7428</v>
      </c>
      <c r="J13" s="33">
        <f t="shared" si="0"/>
        <v>4291</v>
      </c>
      <c r="K13" s="33">
        <f t="shared" si="0"/>
        <v>33490</v>
      </c>
      <c r="L13" s="70">
        <v>10461</v>
      </c>
    </row>
    <row r="14" spans="2:12" ht="15" x14ac:dyDescent="0.3">
      <c r="B14" s="8"/>
      <c r="C14" s="8"/>
      <c r="D14" s="8"/>
      <c r="E14" s="8"/>
      <c r="F14" s="8"/>
      <c r="G14" s="8"/>
      <c r="H14" s="8"/>
    </row>
  </sheetData>
  <phoneticPr fontId="2" type="noConversion"/>
  <pageMargins left="0.35" right="0.75" top="0.54" bottom="1" header="0" footer="0"/>
  <pageSetup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opLeftCell="B1" zoomScale="90" workbookViewId="0">
      <selection activeCell="L8" sqref="L8"/>
    </sheetView>
  </sheetViews>
  <sheetFormatPr baseColWidth="10" defaultColWidth="11.42578125" defaultRowHeight="16.5" x14ac:dyDescent="0.3"/>
  <cols>
    <col min="1" max="1" width="4.42578125" style="2" customWidth="1"/>
    <col min="2" max="2" width="34.42578125" style="2" bestFit="1" customWidth="1"/>
    <col min="3" max="3" width="13.140625" style="2" customWidth="1"/>
    <col min="4" max="4" width="10.42578125" style="2" customWidth="1"/>
    <col min="5" max="5" width="9" style="2" customWidth="1"/>
    <col min="6" max="7" width="10.140625" style="2" customWidth="1"/>
    <col min="8" max="8" width="9.85546875" style="2" customWidth="1"/>
    <col min="9" max="9" width="10.5703125" style="2" customWidth="1"/>
    <col min="10" max="10" width="13.140625" style="2" customWidth="1"/>
    <col min="11" max="11" width="12.85546875" style="2" customWidth="1"/>
    <col min="12" max="12" width="14.42578125" style="14" customWidth="1"/>
    <col min="13" max="15" width="21.85546875" style="14" customWidth="1"/>
    <col min="16" max="16384" width="11.42578125" style="2"/>
  </cols>
  <sheetData>
    <row r="2" spans="2:12" ht="17.25" x14ac:dyDescent="0.35">
      <c r="B2" s="3" t="s">
        <v>633</v>
      </c>
      <c r="C2" s="8"/>
      <c r="D2" s="8"/>
      <c r="E2" s="8"/>
      <c r="F2" s="8"/>
      <c r="G2" s="8"/>
      <c r="H2" s="8"/>
      <c r="I2" s="8"/>
      <c r="J2" s="8"/>
      <c r="K2" s="8"/>
    </row>
    <row r="3" spans="2:12" ht="17.25" x14ac:dyDescent="0.35">
      <c r="B3" s="62" t="s">
        <v>968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81">
        <v>2010</v>
      </c>
    </row>
    <row r="4" spans="2:12" ht="17.25" x14ac:dyDescent="0.35">
      <c r="B4" s="5" t="s">
        <v>2</v>
      </c>
      <c r="C4" s="5" t="s">
        <v>10</v>
      </c>
      <c r="D4" s="5" t="s">
        <v>10</v>
      </c>
      <c r="E4" s="5" t="s">
        <v>10</v>
      </c>
      <c r="F4" s="5" t="s">
        <v>10</v>
      </c>
      <c r="G4" s="5" t="s">
        <v>10</v>
      </c>
      <c r="H4" s="5" t="s">
        <v>10</v>
      </c>
      <c r="I4" s="5" t="s">
        <v>10</v>
      </c>
      <c r="J4" s="5" t="s">
        <v>10</v>
      </c>
      <c r="K4" s="5" t="s">
        <v>10</v>
      </c>
      <c r="L4" s="46" t="s">
        <v>1238</v>
      </c>
    </row>
    <row r="5" spans="2:12" x14ac:dyDescent="0.3">
      <c r="B5" s="6" t="s">
        <v>634</v>
      </c>
      <c r="C5" s="16">
        <v>61616</v>
      </c>
      <c r="D5" s="16"/>
      <c r="E5" s="16"/>
      <c r="F5" s="16"/>
      <c r="G5" s="16"/>
      <c r="H5" s="16"/>
      <c r="I5" s="16"/>
      <c r="J5" s="16"/>
      <c r="K5" s="6"/>
      <c r="L5" s="82"/>
    </row>
    <row r="6" spans="2:12" x14ac:dyDescent="0.3">
      <c r="B6" s="6" t="s">
        <v>49</v>
      </c>
      <c r="C6" s="16"/>
      <c r="D6" s="16"/>
      <c r="E6" s="16"/>
      <c r="F6" s="16"/>
      <c r="G6" s="16"/>
      <c r="H6" s="16"/>
      <c r="I6" s="16"/>
      <c r="J6" s="16"/>
      <c r="K6" s="6"/>
      <c r="L6" s="83">
        <v>110000</v>
      </c>
    </row>
    <row r="7" spans="2:12" x14ac:dyDescent="0.3">
      <c r="B7" s="6" t="s">
        <v>731</v>
      </c>
      <c r="C7" s="6"/>
      <c r="D7" s="6"/>
      <c r="E7" s="6"/>
      <c r="F7" s="6"/>
      <c r="G7" s="6"/>
      <c r="H7" s="6"/>
      <c r="I7" s="6"/>
      <c r="J7" s="6"/>
      <c r="K7" s="16">
        <v>2000</v>
      </c>
      <c r="L7" s="83">
        <v>1000</v>
      </c>
    </row>
    <row r="8" spans="2:12" ht="17.25" x14ac:dyDescent="0.35">
      <c r="B8" s="5" t="s">
        <v>10</v>
      </c>
      <c r="C8" s="33">
        <f>SUM(C5:C7)</f>
        <v>61616</v>
      </c>
      <c r="D8" s="33"/>
      <c r="E8" s="33"/>
      <c r="F8" s="33"/>
      <c r="G8" s="33"/>
      <c r="H8" s="33"/>
      <c r="I8" s="33"/>
      <c r="J8" s="33"/>
      <c r="K8" s="33">
        <f>SUM(K5:K7)</f>
        <v>2000</v>
      </c>
      <c r="L8" s="46">
        <v>111000</v>
      </c>
    </row>
    <row r="9" spans="2:12" ht="19.5" x14ac:dyDescent="0.4">
      <c r="B9" s="34"/>
      <c r="C9" s="41"/>
      <c r="D9" s="41"/>
      <c r="E9" s="41"/>
      <c r="F9" s="41"/>
      <c r="G9" s="41"/>
      <c r="H9" s="41"/>
      <c r="I9" s="41"/>
      <c r="J9" s="41"/>
    </row>
    <row r="10" spans="2:12" x14ac:dyDescent="0.3">
      <c r="C10" s="41"/>
      <c r="D10" s="41"/>
      <c r="E10" s="41"/>
      <c r="F10" s="41"/>
      <c r="G10" s="41"/>
      <c r="H10" s="41"/>
      <c r="I10" s="41"/>
      <c r="J10" s="41"/>
    </row>
    <row r="11" spans="2:12" x14ac:dyDescent="0.3">
      <c r="C11" s="41"/>
      <c r="D11" s="41"/>
      <c r="E11" s="41"/>
      <c r="F11" s="41"/>
      <c r="G11" s="41"/>
      <c r="H11" s="41"/>
      <c r="I11" s="41"/>
      <c r="J11" s="41"/>
    </row>
    <row r="12" spans="2:12" x14ac:dyDescent="0.3">
      <c r="C12" s="41"/>
      <c r="D12" s="41"/>
      <c r="E12" s="41"/>
      <c r="F12" s="41"/>
      <c r="G12" s="41"/>
      <c r="H12" s="41"/>
      <c r="I12" s="41"/>
      <c r="J12" s="41"/>
    </row>
    <row r="13" spans="2:12" x14ac:dyDescent="0.3">
      <c r="C13" s="41"/>
      <c r="D13" s="41"/>
      <c r="E13" s="41"/>
      <c r="F13" s="41"/>
      <c r="G13" s="41"/>
      <c r="H13" s="41"/>
      <c r="I13" s="41"/>
      <c r="J13" s="41"/>
    </row>
    <row r="14" spans="2:12" x14ac:dyDescent="0.3">
      <c r="C14" s="41"/>
      <c r="D14" s="41"/>
      <c r="E14" s="41"/>
      <c r="F14" s="41"/>
      <c r="G14" s="41"/>
      <c r="H14" s="41"/>
      <c r="I14" s="41"/>
      <c r="J14" s="41"/>
    </row>
    <row r="15" spans="2:12" x14ac:dyDescent="0.3">
      <c r="C15" s="41"/>
      <c r="D15" s="41"/>
      <c r="E15" s="41"/>
      <c r="F15" s="41"/>
      <c r="G15" s="41"/>
      <c r="H15" s="41"/>
      <c r="I15" s="41"/>
      <c r="J15" s="41"/>
    </row>
    <row r="16" spans="2:12" x14ac:dyDescent="0.3">
      <c r="C16" s="41"/>
      <c r="D16" s="41"/>
      <c r="E16" s="41"/>
      <c r="F16" s="41"/>
      <c r="G16" s="41"/>
      <c r="H16" s="41"/>
      <c r="I16" s="41"/>
      <c r="J16" s="41"/>
    </row>
    <row r="17" spans="3:10" x14ac:dyDescent="0.3">
      <c r="C17" s="41"/>
      <c r="D17" s="41"/>
      <c r="E17" s="41"/>
      <c r="F17" s="41"/>
      <c r="G17" s="41"/>
      <c r="H17" s="41"/>
      <c r="I17" s="41"/>
      <c r="J17" s="41"/>
    </row>
    <row r="18" spans="3:10" x14ac:dyDescent="0.3">
      <c r="C18" s="41"/>
      <c r="D18" s="41"/>
      <c r="E18" s="41"/>
      <c r="F18" s="41"/>
      <c r="G18" s="41"/>
      <c r="H18" s="41"/>
      <c r="I18" s="41"/>
      <c r="J18" s="41"/>
    </row>
    <row r="19" spans="3:10" x14ac:dyDescent="0.3">
      <c r="C19" s="41"/>
      <c r="D19" s="41"/>
      <c r="E19" s="41"/>
      <c r="F19" s="41"/>
      <c r="G19" s="41"/>
      <c r="H19" s="41"/>
      <c r="I19" s="41"/>
      <c r="J19" s="41"/>
    </row>
    <row r="20" spans="3:10" x14ac:dyDescent="0.3">
      <c r="C20" s="41"/>
      <c r="D20" s="41"/>
      <c r="E20" s="41"/>
      <c r="F20" s="41"/>
      <c r="G20" s="41"/>
      <c r="H20" s="41"/>
      <c r="I20" s="41"/>
      <c r="J20" s="41"/>
    </row>
    <row r="21" spans="3:10" x14ac:dyDescent="0.3">
      <c r="C21" s="41"/>
      <c r="D21" s="41"/>
      <c r="E21" s="41"/>
      <c r="F21" s="41"/>
      <c r="G21" s="41"/>
      <c r="H21" s="41"/>
      <c r="I21" s="41"/>
      <c r="J21" s="41"/>
    </row>
    <row r="22" spans="3:10" x14ac:dyDescent="0.3">
      <c r="C22" s="41"/>
      <c r="D22" s="41"/>
      <c r="E22" s="41"/>
      <c r="F22" s="41"/>
      <c r="G22" s="41"/>
      <c r="H22" s="41"/>
      <c r="I22" s="41"/>
      <c r="J22" s="41"/>
    </row>
    <row r="23" spans="3:10" x14ac:dyDescent="0.3">
      <c r="C23" s="41"/>
      <c r="D23" s="41"/>
      <c r="E23" s="41"/>
      <c r="F23" s="41"/>
      <c r="G23" s="41"/>
      <c r="H23" s="41"/>
      <c r="I23" s="41"/>
      <c r="J23" s="41"/>
    </row>
    <row r="24" spans="3:10" x14ac:dyDescent="0.3">
      <c r="C24" s="41"/>
      <c r="D24" s="41"/>
      <c r="E24" s="41"/>
      <c r="F24" s="41"/>
      <c r="G24" s="41"/>
      <c r="H24" s="41"/>
      <c r="I24" s="41"/>
      <c r="J24" s="41"/>
    </row>
    <row r="25" spans="3:10" x14ac:dyDescent="0.3">
      <c r="C25" s="41"/>
      <c r="D25" s="41"/>
      <c r="E25" s="41"/>
      <c r="F25" s="41"/>
      <c r="G25" s="41"/>
      <c r="H25" s="41"/>
      <c r="I25" s="41"/>
      <c r="J25" s="41"/>
    </row>
    <row r="26" spans="3:10" x14ac:dyDescent="0.3">
      <c r="C26" s="41"/>
      <c r="D26" s="41"/>
      <c r="E26" s="41"/>
      <c r="F26" s="41"/>
      <c r="G26" s="41"/>
      <c r="H26" s="41"/>
      <c r="I26" s="41"/>
      <c r="J26" s="41"/>
    </row>
    <row r="27" spans="3:10" x14ac:dyDescent="0.3">
      <c r="C27" s="41"/>
      <c r="D27" s="41"/>
      <c r="E27" s="41"/>
      <c r="F27" s="41"/>
      <c r="G27" s="41"/>
      <c r="H27" s="41"/>
      <c r="I27" s="41"/>
      <c r="J27" s="41"/>
    </row>
    <row r="28" spans="3:10" x14ac:dyDescent="0.3">
      <c r="C28" s="41"/>
      <c r="D28" s="41"/>
      <c r="E28" s="41"/>
      <c r="F28" s="41"/>
      <c r="G28" s="41"/>
      <c r="H28" s="41"/>
      <c r="I28" s="41"/>
      <c r="J28" s="41"/>
    </row>
  </sheetData>
  <phoneticPr fontId="0" type="noConversion"/>
  <pageMargins left="0.26" right="0.27" top="1" bottom="1" header="0" footer="0"/>
  <pageSetup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zoomScale="90" workbookViewId="0">
      <selection activeCell="L9" sqref="L9"/>
    </sheetView>
  </sheetViews>
  <sheetFormatPr baseColWidth="10" defaultRowHeight="15" x14ac:dyDescent="0.3"/>
  <cols>
    <col min="1" max="1" width="3.5703125" customWidth="1"/>
    <col min="2" max="2" width="19.85546875" style="8" bestFit="1" customWidth="1"/>
    <col min="3" max="8" width="12.7109375" style="8" customWidth="1"/>
    <col min="9" max="10" width="11.42578125" style="22" customWidth="1"/>
  </cols>
  <sheetData>
    <row r="2" spans="2:12" ht="16.5" x14ac:dyDescent="0.35">
      <c r="B2" s="3" t="s">
        <v>358</v>
      </c>
      <c r="C2" s="3"/>
      <c r="D2" s="3"/>
      <c r="E2" s="3"/>
      <c r="F2" s="3"/>
      <c r="G2" s="3"/>
      <c r="H2" s="3"/>
    </row>
    <row r="3" spans="2:12" ht="16.5" x14ac:dyDescent="0.35">
      <c r="B3" s="4" t="s">
        <v>359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235</v>
      </c>
      <c r="E4" s="6" t="s">
        <v>10</v>
      </c>
      <c r="F4" s="6" t="s">
        <v>235</v>
      </c>
      <c r="G4" s="6" t="s">
        <v>10</v>
      </c>
      <c r="H4" s="6" t="s">
        <v>235</v>
      </c>
      <c r="I4" s="6" t="s">
        <v>10</v>
      </c>
      <c r="J4" s="6" t="s">
        <v>235</v>
      </c>
      <c r="K4" s="6" t="s">
        <v>10</v>
      </c>
      <c r="L4" s="7" t="s">
        <v>10</v>
      </c>
    </row>
    <row r="5" spans="2:12" x14ac:dyDescent="0.3">
      <c r="B5" s="6" t="s">
        <v>581</v>
      </c>
      <c r="C5" s="16">
        <v>2909</v>
      </c>
      <c r="D5" s="16">
        <v>2690</v>
      </c>
      <c r="E5" s="16">
        <v>8282</v>
      </c>
      <c r="F5" s="16"/>
      <c r="G5" s="16">
        <v>35</v>
      </c>
      <c r="H5" s="16">
        <v>48</v>
      </c>
      <c r="I5" s="16"/>
      <c r="J5" s="16"/>
      <c r="K5" s="16"/>
      <c r="L5" s="69"/>
    </row>
    <row r="6" spans="2:12" x14ac:dyDescent="0.3">
      <c r="B6" s="6" t="s">
        <v>771</v>
      </c>
      <c r="C6" s="16">
        <v>700</v>
      </c>
      <c r="D6" s="16"/>
      <c r="E6" s="16"/>
      <c r="F6" s="16"/>
      <c r="G6" s="16"/>
      <c r="H6" s="16">
        <v>550</v>
      </c>
      <c r="I6" s="16"/>
      <c r="J6" s="16"/>
      <c r="K6" s="16">
        <v>5000</v>
      </c>
      <c r="L6" s="69"/>
    </row>
    <row r="7" spans="2:12" x14ac:dyDescent="0.3">
      <c r="B7" s="6" t="s">
        <v>132</v>
      </c>
      <c r="C7" s="16">
        <v>1266</v>
      </c>
      <c r="D7" s="16">
        <v>360</v>
      </c>
      <c r="E7" s="16"/>
      <c r="F7" s="16"/>
      <c r="G7" s="16"/>
      <c r="H7" s="16"/>
      <c r="I7" s="16"/>
      <c r="J7" s="16"/>
      <c r="K7" s="16"/>
      <c r="L7" s="69"/>
    </row>
    <row r="8" spans="2:12" x14ac:dyDescent="0.3">
      <c r="B8" s="6" t="s">
        <v>358</v>
      </c>
      <c r="C8" s="16">
        <v>341</v>
      </c>
      <c r="D8" s="16"/>
      <c r="E8" s="16">
        <v>350</v>
      </c>
      <c r="F8" s="16">
        <v>100</v>
      </c>
      <c r="G8" s="16"/>
      <c r="H8" s="16"/>
      <c r="I8" s="16">
        <v>9500</v>
      </c>
      <c r="J8" s="16">
        <v>40</v>
      </c>
      <c r="K8" s="16"/>
      <c r="L8" s="69">
        <v>15</v>
      </c>
    </row>
    <row r="9" spans="2:12" ht="16.5" x14ac:dyDescent="0.35">
      <c r="B9" s="5" t="s">
        <v>10</v>
      </c>
      <c r="C9" s="33">
        <f>SUM(C5:C8)</f>
        <v>5216</v>
      </c>
      <c r="D9" s="33">
        <f>SUM(D5:D8)</f>
        <v>3050</v>
      </c>
      <c r="E9" s="33">
        <f t="shared" ref="E9:K9" si="0">SUM(E5:E8)</f>
        <v>8632</v>
      </c>
      <c r="F9" s="33">
        <f t="shared" si="0"/>
        <v>100</v>
      </c>
      <c r="G9" s="33"/>
      <c r="H9" s="33">
        <f t="shared" si="0"/>
        <v>598</v>
      </c>
      <c r="I9" s="33">
        <f t="shared" si="0"/>
        <v>9500</v>
      </c>
      <c r="J9" s="33">
        <f t="shared" si="0"/>
        <v>40</v>
      </c>
      <c r="K9" s="33">
        <f t="shared" si="0"/>
        <v>5000</v>
      </c>
      <c r="L9" s="80">
        <v>15</v>
      </c>
    </row>
  </sheetData>
  <phoneticPr fontId="2" type="noConversion"/>
  <pageMargins left="0.38" right="0.56000000000000005" top="0.64" bottom="1" header="0" footer="0"/>
  <pageSetup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A28" zoomScale="90" workbookViewId="0">
      <selection activeCell="B13" sqref="B13"/>
    </sheetView>
  </sheetViews>
  <sheetFormatPr baseColWidth="10" defaultRowHeight="15" x14ac:dyDescent="0.3"/>
  <cols>
    <col min="1" max="1" width="5.42578125" customWidth="1"/>
    <col min="2" max="2" width="35" style="8" customWidth="1"/>
    <col min="3" max="3" width="12" style="8" customWidth="1"/>
    <col min="4" max="4" width="10.85546875" style="8" customWidth="1"/>
    <col min="5" max="5" width="11" style="8" customWidth="1"/>
    <col min="6" max="6" width="10.7109375" style="8" bestFit="1" customWidth="1"/>
    <col min="7" max="7" width="10.7109375" style="8" customWidth="1"/>
    <col min="8" max="8" width="12.28515625" style="8" customWidth="1"/>
    <col min="9" max="9" width="12" customWidth="1"/>
    <col min="10" max="10" width="11.7109375" customWidth="1"/>
    <col min="11" max="11" width="12" customWidth="1"/>
  </cols>
  <sheetData>
    <row r="2" spans="2:12" ht="16.5" x14ac:dyDescent="0.35">
      <c r="B2" s="3" t="s">
        <v>360</v>
      </c>
      <c r="C2" s="3"/>
      <c r="D2" s="3"/>
      <c r="E2" s="3"/>
      <c r="F2" s="3"/>
      <c r="G2" s="3"/>
      <c r="H2" s="3"/>
    </row>
    <row r="3" spans="2:12" ht="16.5" x14ac:dyDescent="0.35">
      <c r="B3" s="4" t="s">
        <v>361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1066</v>
      </c>
    </row>
    <row r="5" spans="2:12" x14ac:dyDescent="0.3">
      <c r="B5" s="6" t="s">
        <v>362</v>
      </c>
      <c r="C5" s="16">
        <v>25000</v>
      </c>
      <c r="D5" s="16"/>
      <c r="E5" s="16">
        <v>92518</v>
      </c>
      <c r="F5" s="16">
        <v>396880</v>
      </c>
      <c r="G5" s="16"/>
      <c r="H5" s="16">
        <f>650+850+80920</f>
        <v>82420</v>
      </c>
      <c r="I5" s="16">
        <v>300819</v>
      </c>
      <c r="J5" s="16">
        <v>132475</v>
      </c>
      <c r="K5" s="16">
        <v>10008</v>
      </c>
      <c r="L5" s="45">
        <v>19649</v>
      </c>
    </row>
    <row r="6" spans="2:12" x14ac:dyDescent="0.3">
      <c r="B6" s="6" t="s">
        <v>1002</v>
      </c>
      <c r="C6" s="16"/>
      <c r="D6" s="16">
        <v>70000</v>
      </c>
      <c r="E6" s="16">
        <v>10000</v>
      </c>
      <c r="F6" s="16"/>
      <c r="G6" s="16"/>
      <c r="H6" s="16"/>
      <c r="I6" s="16"/>
      <c r="J6" s="16"/>
      <c r="K6" s="16"/>
      <c r="L6" s="69"/>
    </row>
    <row r="7" spans="2:12" x14ac:dyDescent="0.3">
      <c r="B7" s="6" t="s">
        <v>904</v>
      </c>
      <c r="C7" s="16">
        <v>94010</v>
      </c>
      <c r="D7" s="16">
        <v>49600</v>
      </c>
      <c r="E7" s="16">
        <v>41050</v>
      </c>
      <c r="F7" s="16">
        <v>41050</v>
      </c>
      <c r="G7" s="16"/>
      <c r="H7" s="16">
        <f>69000</f>
        <v>69000</v>
      </c>
      <c r="I7" s="16">
        <v>8556</v>
      </c>
      <c r="J7" s="16">
        <v>195600</v>
      </c>
      <c r="K7" s="16">
        <v>108500</v>
      </c>
      <c r="L7" s="45">
        <v>155334</v>
      </c>
    </row>
    <row r="8" spans="2:12" x14ac:dyDescent="0.3">
      <c r="B8" s="6" t="s">
        <v>1260</v>
      </c>
      <c r="C8" s="16"/>
      <c r="D8" s="16"/>
      <c r="E8" s="16"/>
      <c r="F8" s="16">
        <v>7525</v>
      </c>
      <c r="G8" s="16"/>
      <c r="H8" s="16"/>
      <c r="I8" s="16"/>
      <c r="J8" s="16">
        <v>250</v>
      </c>
      <c r="K8" s="16"/>
      <c r="L8" s="95">
        <v>8711</v>
      </c>
    </row>
    <row r="9" spans="2:12" x14ac:dyDescent="0.3">
      <c r="B9" s="6" t="s">
        <v>377</v>
      </c>
      <c r="C9" s="16"/>
      <c r="D9" s="16"/>
      <c r="E9" s="16"/>
      <c r="F9" s="16"/>
      <c r="G9" s="16"/>
      <c r="H9" s="16"/>
      <c r="I9" s="16">
        <v>5000</v>
      </c>
      <c r="J9" s="16"/>
      <c r="K9" s="16">
        <v>5000</v>
      </c>
      <c r="L9" s="69"/>
    </row>
    <row r="10" spans="2:12" x14ac:dyDescent="0.3">
      <c r="B10" s="6" t="s">
        <v>905</v>
      </c>
      <c r="C10" s="16">
        <v>998058</v>
      </c>
      <c r="D10" s="16">
        <v>833957</v>
      </c>
      <c r="E10" s="16">
        <v>777423</v>
      </c>
      <c r="F10" s="16">
        <v>642170</v>
      </c>
      <c r="G10" s="16"/>
      <c r="H10" s="16">
        <f>4980+384650+441056</f>
        <v>830686</v>
      </c>
      <c r="I10" s="16">
        <v>1114707</v>
      </c>
      <c r="J10" s="16">
        <v>415692</v>
      </c>
      <c r="K10" s="16">
        <v>294728</v>
      </c>
      <c r="L10" s="45">
        <v>536047</v>
      </c>
    </row>
    <row r="11" spans="2:12" x14ac:dyDescent="0.3">
      <c r="B11" s="6" t="s">
        <v>924</v>
      </c>
      <c r="C11" s="16"/>
      <c r="D11" s="16"/>
      <c r="E11" s="16"/>
      <c r="F11" s="16"/>
      <c r="G11" s="16"/>
      <c r="H11" s="16"/>
      <c r="I11" s="16">
        <v>450</v>
      </c>
      <c r="J11" s="16"/>
      <c r="K11" s="16"/>
      <c r="L11" s="69"/>
    </row>
    <row r="12" spans="2:12" ht="15.75" customHeight="1" x14ac:dyDescent="0.3">
      <c r="B12" s="6" t="s">
        <v>1003</v>
      </c>
      <c r="C12" s="16"/>
      <c r="D12" s="16">
        <v>75</v>
      </c>
      <c r="E12" s="16">
        <v>50</v>
      </c>
      <c r="F12" s="16">
        <v>50</v>
      </c>
      <c r="G12" s="16"/>
      <c r="H12" s="16"/>
      <c r="I12" s="16"/>
      <c r="J12" s="16"/>
      <c r="K12" s="16"/>
      <c r="L12" s="69"/>
    </row>
    <row r="13" spans="2:12" s="94" customFormat="1" ht="15.75" customHeight="1" x14ac:dyDescent="0.3">
      <c r="B13" s="6" t="s">
        <v>1256</v>
      </c>
      <c r="C13" s="92"/>
      <c r="D13" s="92"/>
      <c r="E13" s="92"/>
      <c r="F13" s="92"/>
      <c r="G13" s="92"/>
      <c r="H13" s="92"/>
      <c r="I13" s="92"/>
      <c r="J13" s="92"/>
      <c r="K13" s="92"/>
      <c r="L13" s="95">
        <v>7800</v>
      </c>
    </row>
    <row r="14" spans="2:12" x14ac:dyDescent="0.3">
      <c r="B14" s="6" t="s">
        <v>381</v>
      </c>
      <c r="C14" s="16">
        <v>789992</v>
      </c>
      <c r="D14" s="16">
        <v>1099391</v>
      </c>
      <c r="E14" s="16">
        <v>882250</v>
      </c>
      <c r="F14" s="16">
        <v>856136</v>
      </c>
      <c r="G14" s="16"/>
      <c r="H14" s="16">
        <f>411203+5500+166224</f>
        <v>582927</v>
      </c>
      <c r="I14" s="16">
        <v>681118</v>
      </c>
      <c r="J14" s="16">
        <v>822121</v>
      </c>
      <c r="K14" s="16">
        <v>734993</v>
      </c>
      <c r="L14" s="95">
        <v>527023</v>
      </c>
    </row>
    <row r="15" spans="2:12" x14ac:dyDescent="0.3">
      <c r="B15" s="6" t="s">
        <v>1209</v>
      </c>
      <c r="C15" s="16"/>
      <c r="D15" s="16"/>
      <c r="E15" s="16"/>
      <c r="F15" s="16"/>
      <c r="G15" s="16"/>
      <c r="H15" s="16"/>
      <c r="I15" s="16"/>
      <c r="J15" s="16"/>
      <c r="K15" s="16"/>
      <c r="L15" s="45">
        <v>20932</v>
      </c>
    </row>
    <row r="16" spans="2:12" x14ac:dyDescent="0.3">
      <c r="B16" s="6" t="s">
        <v>1208</v>
      </c>
      <c r="C16" s="16"/>
      <c r="D16" s="16"/>
      <c r="E16" s="16"/>
      <c r="F16" s="16"/>
      <c r="G16" s="16"/>
      <c r="H16" s="16"/>
      <c r="I16" s="16"/>
      <c r="J16" s="16"/>
      <c r="K16" s="16"/>
      <c r="L16" s="45">
        <v>47229</v>
      </c>
    </row>
    <row r="17" spans="2:12" x14ac:dyDescent="0.3">
      <c r="B17" s="6" t="s">
        <v>1210</v>
      </c>
      <c r="C17" s="16"/>
      <c r="D17" s="16"/>
      <c r="E17" s="16"/>
      <c r="F17" s="16"/>
      <c r="G17" s="16"/>
      <c r="H17" s="16"/>
      <c r="I17" s="16"/>
      <c r="J17" s="16"/>
      <c r="K17" s="16"/>
      <c r="L17" s="45">
        <v>33000</v>
      </c>
    </row>
    <row r="18" spans="2:12" x14ac:dyDescent="0.3">
      <c r="B18" s="24" t="s">
        <v>927</v>
      </c>
      <c r="C18" s="16"/>
      <c r="D18" s="16">
        <v>20075</v>
      </c>
      <c r="E18" s="16">
        <v>45</v>
      </c>
      <c r="F18" s="16">
        <v>45</v>
      </c>
      <c r="G18" s="16"/>
      <c r="H18" s="16"/>
      <c r="I18" s="16"/>
      <c r="J18" s="16"/>
      <c r="K18" s="16"/>
      <c r="L18" s="69"/>
    </row>
    <row r="19" spans="2:12" x14ac:dyDescent="0.3">
      <c r="B19" s="24" t="s">
        <v>1215</v>
      </c>
      <c r="C19" s="16"/>
      <c r="D19" s="16"/>
      <c r="E19" s="16"/>
      <c r="F19" s="16"/>
      <c r="G19" s="16"/>
      <c r="H19" s="16"/>
      <c r="I19" s="16"/>
      <c r="J19" s="16"/>
      <c r="K19" s="16"/>
      <c r="L19" s="45">
        <v>40518</v>
      </c>
    </row>
    <row r="20" spans="2:12" x14ac:dyDescent="0.3">
      <c r="B20" s="6" t="s">
        <v>1040</v>
      </c>
      <c r="C20" s="16"/>
      <c r="D20" s="16"/>
      <c r="E20" s="16"/>
      <c r="F20" s="16"/>
      <c r="G20" s="16">
        <v>60000</v>
      </c>
      <c r="H20" s="16">
        <v>42170</v>
      </c>
      <c r="I20" s="16"/>
      <c r="J20" s="16"/>
      <c r="K20" s="16"/>
      <c r="L20" s="69"/>
    </row>
    <row r="21" spans="2:12" x14ac:dyDescent="0.3">
      <c r="B21" s="6" t="s">
        <v>363</v>
      </c>
      <c r="C21" s="16">
        <v>14500</v>
      </c>
      <c r="D21" s="16">
        <v>9000</v>
      </c>
      <c r="E21" s="16"/>
      <c r="F21" s="16"/>
      <c r="G21" s="16"/>
      <c r="H21" s="16"/>
      <c r="I21" s="16"/>
      <c r="J21" s="16">
        <v>10208</v>
      </c>
      <c r="K21" s="16">
        <v>12264</v>
      </c>
      <c r="L21" s="45">
        <v>9273</v>
      </c>
    </row>
    <row r="22" spans="2:12" x14ac:dyDescent="0.3">
      <c r="B22" s="6" t="s">
        <v>1216</v>
      </c>
      <c r="C22" s="16"/>
      <c r="D22" s="16"/>
      <c r="E22" s="16"/>
      <c r="F22" s="16"/>
      <c r="G22" s="16"/>
      <c r="H22" s="16"/>
      <c r="I22" s="16"/>
      <c r="J22" s="16"/>
      <c r="K22" s="16"/>
      <c r="L22" s="45">
        <v>4000</v>
      </c>
    </row>
    <row r="23" spans="2:12" x14ac:dyDescent="0.3">
      <c r="B23" s="6" t="s">
        <v>364</v>
      </c>
      <c r="C23" s="16"/>
      <c r="D23" s="16"/>
      <c r="E23" s="16"/>
      <c r="F23" s="16"/>
      <c r="G23" s="16"/>
      <c r="H23" s="16">
        <f>3000</f>
        <v>3000</v>
      </c>
      <c r="I23" s="16"/>
      <c r="J23" s="16">
        <v>12052</v>
      </c>
      <c r="K23" s="16">
        <v>5000</v>
      </c>
      <c r="L23" s="45">
        <v>5583</v>
      </c>
    </row>
    <row r="24" spans="2:12" x14ac:dyDescent="0.3">
      <c r="B24" s="6" t="s">
        <v>906</v>
      </c>
      <c r="C24" s="16">
        <v>18000</v>
      </c>
      <c r="D24" s="16">
        <v>17850</v>
      </c>
      <c r="E24" s="16">
        <v>7500</v>
      </c>
      <c r="F24" s="16">
        <v>4000</v>
      </c>
      <c r="G24" s="16">
        <v>3000</v>
      </c>
      <c r="H24" s="16">
        <f>10000+5000</f>
        <v>15000</v>
      </c>
      <c r="I24" s="16">
        <v>12270</v>
      </c>
      <c r="J24" s="16">
        <v>28749</v>
      </c>
      <c r="K24" s="16">
        <v>21850</v>
      </c>
      <c r="L24" s="45">
        <v>23892</v>
      </c>
    </row>
    <row r="25" spans="2:12" x14ac:dyDescent="0.3">
      <c r="B25" s="6" t="s">
        <v>1220</v>
      </c>
      <c r="C25" s="16"/>
      <c r="D25" s="16"/>
      <c r="E25" s="16"/>
      <c r="F25" s="16"/>
      <c r="G25" s="16"/>
      <c r="H25" s="16"/>
      <c r="I25" s="16"/>
      <c r="J25" s="16"/>
      <c r="K25" s="16"/>
      <c r="L25" s="45">
        <v>100</v>
      </c>
    </row>
    <row r="26" spans="2:12" x14ac:dyDescent="0.3">
      <c r="B26" s="6" t="s">
        <v>366</v>
      </c>
      <c r="C26" s="16"/>
      <c r="D26" s="16">
        <v>171000</v>
      </c>
      <c r="E26" s="16">
        <v>81493</v>
      </c>
      <c r="F26" s="16">
        <v>85278</v>
      </c>
      <c r="G26" s="16">
        <v>17363</v>
      </c>
      <c r="H26" s="16">
        <f>81485+13548</f>
        <v>95033</v>
      </c>
      <c r="I26" s="16"/>
      <c r="J26" s="16">
        <v>117100</v>
      </c>
      <c r="K26" s="16">
        <v>7026</v>
      </c>
      <c r="L26" s="45">
        <v>1895</v>
      </c>
    </row>
    <row r="27" spans="2:12" x14ac:dyDescent="0.3">
      <c r="B27" s="6" t="s">
        <v>907</v>
      </c>
      <c r="C27" s="16"/>
      <c r="D27" s="16"/>
      <c r="E27" s="16">
        <v>211</v>
      </c>
      <c r="F27" s="16">
        <v>54</v>
      </c>
      <c r="G27" s="16"/>
      <c r="H27" s="16">
        <f>50000</f>
        <v>50000</v>
      </c>
      <c r="I27" s="16">
        <v>6000</v>
      </c>
      <c r="J27" s="16">
        <v>3983</v>
      </c>
      <c r="K27" s="16">
        <v>37000</v>
      </c>
      <c r="L27" s="45">
        <v>8500</v>
      </c>
    </row>
    <row r="28" spans="2:12" x14ac:dyDescent="0.3">
      <c r="B28" s="6" t="s">
        <v>1218</v>
      </c>
      <c r="C28" s="16"/>
      <c r="D28" s="16"/>
      <c r="E28" s="16"/>
      <c r="F28" s="16"/>
      <c r="G28" s="16"/>
      <c r="H28" s="16"/>
      <c r="I28" s="16"/>
      <c r="J28" s="16"/>
      <c r="K28" s="16"/>
      <c r="L28" s="45">
        <v>45806</v>
      </c>
    </row>
    <row r="29" spans="2:12" x14ac:dyDescent="0.3">
      <c r="B29" s="6" t="s">
        <v>367</v>
      </c>
      <c r="C29" s="16">
        <v>48231</v>
      </c>
      <c r="D29" s="16">
        <v>20000</v>
      </c>
      <c r="E29" s="16">
        <v>33231</v>
      </c>
      <c r="F29" s="16">
        <v>67502</v>
      </c>
      <c r="G29" s="16">
        <v>197970</v>
      </c>
      <c r="H29" s="16">
        <v>152574</v>
      </c>
      <c r="I29" s="16">
        <v>164110</v>
      </c>
      <c r="J29" s="16">
        <v>39602</v>
      </c>
      <c r="K29" s="16">
        <v>17465</v>
      </c>
      <c r="L29" s="45">
        <v>13653</v>
      </c>
    </row>
    <row r="30" spans="2:12" x14ac:dyDescent="0.3">
      <c r="B30" s="6" t="s">
        <v>635</v>
      </c>
      <c r="C30" s="16">
        <v>19465</v>
      </c>
      <c r="D30" s="16"/>
      <c r="E30" s="16"/>
      <c r="F30" s="16"/>
      <c r="G30" s="16"/>
      <c r="H30" s="16"/>
      <c r="I30" s="16"/>
      <c r="J30" s="16"/>
      <c r="K30" s="16"/>
      <c r="L30" s="45">
        <v>100000</v>
      </c>
    </row>
    <row r="31" spans="2:12" x14ac:dyDescent="0.3">
      <c r="B31" s="6" t="s">
        <v>1219</v>
      </c>
      <c r="C31" s="16"/>
      <c r="D31" s="16"/>
      <c r="E31" s="16"/>
      <c r="F31" s="16"/>
      <c r="G31" s="16"/>
      <c r="H31" s="16"/>
      <c r="I31" s="16"/>
      <c r="J31" s="16"/>
      <c r="K31" s="16"/>
      <c r="L31" s="45">
        <v>132819</v>
      </c>
    </row>
    <row r="32" spans="2:12" x14ac:dyDescent="0.3">
      <c r="B32" s="6" t="s">
        <v>368</v>
      </c>
      <c r="C32" s="16">
        <v>97901</v>
      </c>
      <c r="D32" s="16">
        <v>134173</v>
      </c>
      <c r="E32" s="16">
        <v>85431</v>
      </c>
      <c r="F32" s="16">
        <v>22093</v>
      </c>
      <c r="G32" s="16">
        <v>260483</v>
      </c>
      <c r="H32" s="16">
        <v>858949</v>
      </c>
      <c r="I32" s="16">
        <v>594266</v>
      </c>
      <c r="J32" s="16">
        <f>1334795+200000+1470</f>
        <v>1536265</v>
      </c>
      <c r="K32" s="16">
        <v>2375040</v>
      </c>
      <c r="L32" s="45">
        <v>2826282</v>
      </c>
    </row>
    <row r="33" spans="1:12" x14ac:dyDescent="0.3">
      <c r="B33" s="6" t="s">
        <v>908</v>
      </c>
      <c r="C33" s="16"/>
      <c r="D33" s="16">
        <v>150000</v>
      </c>
      <c r="E33" s="16"/>
      <c r="F33" s="16">
        <v>100</v>
      </c>
      <c r="G33" s="16">
        <v>3000</v>
      </c>
      <c r="H33" s="16">
        <v>43200</v>
      </c>
      <c r="I33" s="16"/>
      <c r="J33" s="16">
        <v>1540</v>
      </c>
      <c r="K33" s="16"/>
      <c r="L33" s="69"/>
    </row>
    <row r="34" spans="1:12" x14ac:dyDescent="0.3">
      <c r="B34" s="6" t="s">
        <v>1217</v>
      </c>
      <c r="C34" s="16"/>
      <c r="D34" s="16"/>
      <c r="E34" s="16"/>
      <c r="F34" s="16"/>
      <c r="G34" s="16"/>
      <c r="H34" s="16"/>
      <c r="I34" s="16"/>
      <c r="J34" s="16"/>
      <c r="K34" s="16"/>
      <c r="L34" s="45">
        <v>1004</v>
      </c>
    </row>
    <row r="35" spans="1:12" x14ac:dyDescent="0.3">
      <c r="B35" s="6" t="s">
        <v>909</v>
      </c>
      <c r="C35" s="16">
        <v>87700</v>
      </c>
      <c r="D35" s="16">
        <v>39545</v>
      </c>
      <c r="E35" s="16">
        <v>106535</v>
      </c>
      <c r="F35" s="16">
        <v>8961</v>
      </c>
      <c r="G35" s="16">
        <v>5200</v>
      </c>
      <c r="H35" s="16">
        <v>7100</v>
      </c>
      <c r="I35" s="16">
        <v>6000</v>
      </c>
      <c r="J35" s="16">
        <v>21750</v>
      </c>
      <c r="K35" s="16">
        <v>30315</v>
      </c>
      <c r="L35" s="45">
        <v>26366</v>
      </c>
    </row>
    <row r="36" spans="1:12" x14ac:dyDescent="0.3">
      <c r="B36" s="6" t="s">
        <v>732</v>
      </c>
      <c r="C36" s="16"/>
      <c r="D36" s="16"/>
      <c r="E36" s="16"/>
      <c r="F36" s="16"/>
      <c r="G36" s="16">
        <v>200</v>
      </c>
      <c r="H36" s="16"/>
      <c r="I36" s="16"/>
      <c r="J36" s="16"/>
      <c r="K36" s="16">
        <v>50</v>
      </c>
      <c r="L36" s="69"/>
    </row>
    <row r="37" spans="1:12" x14ac:dyDescent="0.3">
      <c r="B37" s="6" t="s">
        <v>1221</v>
      </c>
      <c r="C37" s="16"/>
      <c r="D37" s="16"/>
      <c r="E37" s="16"/>
      <c r="F37" s="16"/>
      <c r="G37" s="16"/>
      <c r="H37" s="16"/>
      <c r="I37" s="16"/>
      <c r="J37" s="16"/>
      <c r="K37" s="16"/>
      <c r="L37" s="45">
        <v>350</v>
      </c>
    </row>
    <row r="38" spans="1:12" x14ac:dyDescent="0.3">
      <c r="B38" s="6" t="s">
        <v>1004</v>
      </c>
      <c r="C38" s="16"/>
      <c r="D38" s="16"/>
      <c r="E38" s="16">
        <v>15000</v>
      </c>
      <c r="F38" s="16"/>
      <c r="G38" s="16"/>
      <c r="H38" s="16"/>
      <c r="I38" s="16"/>
      <c r="J38" s="16"/>
      <c r="K38" s="16"/>
      <c r="L38" s="69"/>
    </row>
    <row r="39" spans="1:12" x14ac:dyDescent="0.3">
      <c r="B39" s="6" t="s">
        <v>369</v>
      </c>
      <c r="C39" s="16">
        <v>92280</v>
      </c>
      <c r="D39" s="16">
        <v>160100</v>
      </c>
      <c r="E39" s="16">
        <v>16000</v>
      </c>
      <c r="F39" s="16">
        <v>16000</v>
      </c>
      <c r="G39" s="16">
        <v>728</v>
      </c>
      <c r="H39" s="16">
        <v>14200</v>
      </c>
      <c r="I39" s="16">
        <v>2200</v>
      </c>
      <c r="J39" s="16"/>
      <c r="K39" s="16">
        <v>162</v>
      </c>
      <c r="L39" s="69"/>
    </row>
    <row r="40" spans="1:12" x14ac:dyDescent="0.3">
      <c r="B40" s="6" t="s">
        <v>370</v>
      </c>
      <c r="C40" s="16">
        <v>56465</v>
      </c>
      <c r="D40" s="16">
        <v>268336</v>
      </c>
      <c r="E40" s="16">
        <v>258681</v>
      </c>
      <c r="F40" s="16">
        <v>504336</v>
      </c>
      <c r="G40" s="16">
        <v>303304</v>
      </c>
      <c r="H40" s="16">
        <v>139179</v>
      </c>
      <c r="I40" s="16">
        <v>83992</v>
      </c>
      <c r="J40" s="16">
        <v>131217</v>
      </c>
      <c r="K40" s="16">
        <v>68471</v>
      </c>
      <c r="L40" s="45">
        <v>73899</v>
      </c>
    </row>
    <row r="41" spans="1:12" x14ac:dyDescent="0.3">
      <c r="B41" s="6" t="s">
        <v>1211</v>
      </c>
      <c r="C41" s="16"/>
      <c r="D41" s="16"/>
      <c r="E41" s="16"/>
      <c r="F41" s="16"/>
      <c r="G41" s="16"/>
      <c r="H41" s="16"/>
      <c r="I41" s="16"/>
      <c r="J41" s="16"/>
      <c r="K41" s="16"/>
      <c r="L41" s="45">
        <v>49035</v>
      </c>
    </row>
    <row r="42" spans="1:12" x14ac:dyDescent="0.3">
      <c r="B42" s="6" t="s">
        <v>1212</v>
      </c>
      <c r="C42" s="16"/>
      <c r="D42" s="16"/>
      <c r="E42" s="16"/>
      <c r="F42" s="16"/>
      <c r="G42" s="16"/>
      <c r="H42" s="16"/>
      <c r="I42" s="16"/>
      <c r="J42" s="16"/>
      <c r="K42" s="16"/>
      <c r="L42" s="45">
        <v>12259</v>
      </c>
    </row>
    <row r="43" spans="1:12" x14ac:dyDescent="0.3">
      <c r="B43" s="6" t="s">
        <v>1213</v>
      </c>
      <c r="C43" s="16"/>
      <c r="D43" s="16"/>
      <c r="E43" s="16"/>
      <c r="F43" s="16"/>
      <c r="G43" s="16"/>
      <c r="H43" s="16"/>
      <c r="I43" s="16"/>
      <c r="J43" s="16"/>
      <c r="K43" s="16"/>
      <c r="L43" s="45">
        <v>11456</v>
      </c>
    </row>
    <row r="44" spans="1:12" x14ac:dyDescent="0.3">
      <c r="B44" s="6" t="s">
        <v>1214</v>
      </c>
      <c r="C44" s="16"/>
      <c r="D44" s="16"/>
      <c r="E44" s="16"/>
      <c r="F44" s="16"/>
      <c r="G44" s="16"/>
      <c r="H44" s="16"/>
      <c r="I44" s="16"/>
      <c r="J44" s="16"/>
      <c r="K44" s="16"/>
      <c r="L44" s="45">
        <v>5924</v>
      </c>
    </row>
    <row r="45" spans="1:12" x14ac:dyDescent="0.3">
      <c r="B45" s="6" t="s">
        <v>371</v>
      </c>
      <c r="C45" s="16">
        <v>352700</v>
      </c>
      <c r="D45" s="16">
        <v>229965</v>
      </c>
      <c r="E45" s="16">
        <v>398316</v>
      </c>
      <c r="F45" s="16">
        <v>427517</v>
      </c>
      <c r="G45" s="16">
        <v>130731</v>
      </c>
      <c r="H45" s="16">
        <v>127369</v>
      </c>
      <c r="I45" s="16">
        <v>3772</v>
      </c>
      <c r="J45" s="16">
        <v>276650</v>
      </c>
      <c r="K45" s="16"/>
      <c r="L45" s="45">
        <v>83100</v>
      </c>
    </row>
    <row r="46" spans="1:12" x14ac:dyDescent="0.3">
      <c r="B46" s="6" t="s">
        <v>1257</v>
      </c>
      <c r="C46" s="16"/>
      <c r="D46" s="16"/>
      <c r="E46" s="16"/>
      <c r="F46" s="16"/>
      <c r="G46" s="16"/>
      <c r="H46" s="16"/>
      <c r="I46" s="16"/>
      <c r="J46" s="16"/>
      <c r="K46" s="16"/>
      <c r="L46" s="95">
        <v>12300</v>
      </c>
    </row>
    <row r="47" spans="1:12" x14ac:dyDescent="0.3">
      <c r="B47" s="6" t="s">
        <v>923</v>
      </c>
      <c r="C47" s="16">
        <v>1299198</v>
      </c>
      <c r="D47" s="16">
        <v>1018692</v>
      </c>
      <c r="E47" s="16">
        <v>1667550</v>
      </c>
      <c r="F47" s="16">
        <v>1904000</v>
      </c>
      <c r="G47" s="16">
        <v>1899337</v>
      </c>
      <c r="H47" s="16">
        <v>1870669</v>
      </c>
      <c r="I47" s="16">
        <v>3562006</v>
      </c>
      <c r="J47" s="16">
        <v>773403</v>
      </c>
      <c r="K47" s="16">
        <v>154556</v>
      </c>
      <c r="L47" s="45">
        <v>415502</v>
      </c>
    </row>
    <row r="48" spans="1:12" s="2" customFormat="1" ht="16.5" x14ac:dyDescent="0.35">
      <c r="A48"/>
      <c r="B48" s="5" t="s">
        <v>10</v>
      </c>
      <c r="C48" s="33">
        <f>SUM(C5:C47)</f>
        <v>3993500</v>
      </c>
      <c r="D48" s="33">
        <f>SUM(D5:D47)</f>
        <v>4291759</v>
      </c>
      <c r="E48" s="33">
        <f>SUM(E5:E47)</f>
        <v>4473284</v>
      </c>
      <c r="F48" s="33">
        <f t="shared" ref="F48:K48" si="0">SUM(F5:F47)</f>
        <v>4983697</v>
      </c>
      <c r="G48" s="33">
        <f t="shared" si="0"/>
        <v>2881316</v>
      </c>
      <c r="H48" s="33">
        <f t="shared" si="0"/>
        <v>4983476</v>
      </c>
      <c r="I48" s="33">
        <f t="shared" si="0"/>
        <v>6545266</v>
      </c>
      <c r="J48" s="33">
        <f t="shared" si="0"/>
        <v>4518657</v>
      </c>
      <c r="K48" s="33">
        <f t="shared" si="0"/>
        <v>3882428</v>
      </c>
      <c r="L48" s="70">
        <v>5259241</v>
      </c>
    </row>
  </sheetData>
  <phoneticPr fontId="2" type="noConversion"/>
  <pageMargins left="0.25" right="0.17" top="0.61" bottom="1" header="0" footer="0"/>
  <pageSetup scale="9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topLeftCell="A34" zoomScale="90" workbookViewId="0">
      <selection activeCell="J69" sqref="J69"/>
    </sheetView>
  </sheetViews>
  <sheetFormatPr baseColWidth="10" defaultRowHeight="15" x14ac:dyDescent="0.3"/>
  <cols>
    <col min="1" max="1" width="8" customWidth="1"/>
    <col min="2" max="2" width="30.5703125" style="8" customWidth="1"/>
    <col min="3" max="3" width="12.85546875" style="8" customWidth="1"/>
    <col min="4" max="4" width="12" style="8" customWidth="1"/>
    <col min="5" max="5" width="12.5703125" style="8" customWidth="1"/>
    <col min="6" max="6" width="10.7109375" style="8" bestFit="1" customWidth="1"/>
    <col min="7" max="7" width="11.42578125" style="8" customWidth="1"/>
    <col min="8" max="8" width="12.42578125" style="8" customWidth="1"/>
    <col min="9" max="9" width="12.140625" style="22" customWidth="1"/>
    <col min="10" max="10" width="11.85546875" style="22" customWidth="1"/>
    <col min="11" max="11" width="12.5703125" customWidth="1"/>
  </cols>
  <sheetData>
    <row r="2" spans="2:12" ht="16.5" x14ac:dyDescent="0.35">
      <c r="B2" s="3" t="s">
        <v>373</v>
      </c>
      <c r="C2" s="3"/>
      <c r="D2" s="3"/>
      <c r="E2" s="3"/>
      <c r="F2" s="3"/>
      <c r="G2" s="3"/>
      <c r="H2" s="3"/>
    </row>
    <row r="3" spans="2:12" ht="16.5" x14ac:dyDescent="0.35">
      <c r="B3" s="4" t="s">
        <v>361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235</v>
      </c>
      <c r="E4" s="6" t="s">
        <v>10</v>
      </c>
      <c r="F4" s="6" t="s">
        <v>235</v>
      </c>
      <c r="G4" s="6" t="s">
        <v>10</v>
      </c>
      <c r="H4" s="6" t="s">
        <v>235</v>
      </c>
      <c r="I4" s="6" t="s">
        <v>10</v>
      </c>
      <c r="J4" s="6" t="s">
        <v>235</v>
      </c>
      <c r="K4" s="6" t="s">
        <v>10</v>
      </c>
      <c r="L4" s="72" t="s">
        <v>1236</v>
      </c>
    </row>
    <row r="5" spans="2:12" x14ac:dyDescent="0.3">
      <c r="B5" s="6" t="s">
        <v>910</v>
      </c>
      <c r="C5" s="16">
        <v>7000</v>
      </c>
      <c r="D5" s="16"/>
      <c r="E5" s="16"/>
      <c r="F5" s="16"/>
      <c r="G5" s="16"/>
      <c r="H5" s="16"/>
      <c r="I5" s="16"/>
      <c r="J5" s="16">
        <v>210</v>
      </c>
      <c r="K5" s="16">
        <v>5749</v>
      </c>
      <c r="L5" s="45">
        <v>7975</v>
      </c>
    </row>
    <row r="6" spans="2:12" x14ac:dyDescent="0.3">
      <c r="B6" s="6" t="s">
        <v>374</v>
      </c>
      <c r="C6" s="16"/>
      <c r="D6" s="16"/>
      <c r="E6" s="16"/>
      <c r="F6" s="16"/>
      <c r="G6" s="16"/>
      <c r="H6" s="16"/>
      <c r="I6" s="16">
        <v>32540</v>
      </c>
      <c r="J6" s="16"/>
      <c r="K6" s="16">
        <v>48150</v>
      </c>
      <c r="L6" s="45">
        <v>350000</v>
      </c>
    </row>
    <row r="7" spans="2:12" x14ac:dyDescent="0.3">
      <c r="B7" s="6" t="s">
        <v>375</v>
      </c>
      <c r="C7" s="16"/>
      <c r="D7" s="16"/>
      <c r="E7" s="16">
        <v>15000</v>
      </c>
      <c r="F7" s="16">
        <v>25000</v>
      </c>
      <c r="G7" s="16"/>
      <c r="H7" s="16"/>
      <c r="I7" s="16">
        <v>101805</v>
      </c>
      <c r="J7" s="16">
        <v>400</v>
      </c>
      <c r="K7" s="16">
        <v>27700</v>
      </c>
      <c r="L7" s="45">
        <v>1920</v>
      </c>
    </row>
    <row r="8" spans="2:12" x14ac:dyDescent="0.3">
      <c r="B8" s="6" t="s">
        <v>911</v>
      </c>
      <c r="C8" s="16">
        <v>429524</v>
      </c>
      <c r="D8" s="16">
        <v>30280</v>
      </c>
      <c r="E8" s="16">
        <v>85900</v>
      </c>
      <c r="F8" s="16">
        <v>7235</v>
      </c>
      <c r="G8" s="16"/>
      <c r="H8" s="16">
        <v>5948</v>
      </c>
      <c r="I8" s="16">
        <v>84810</v>
      </c>
      <c r="J8" s="16">
        <v>1201944</v>
      </c>
      <c r="K8" s="16">
        <v>926519</v>
      </c>
      <c r="L8" s="45">
        <v>573042</v>
      </c>
    </row>
    <row r="9" spans="2:12" x14ac:dyDescent="0.3">
      <c r="B9" s="6" t="s">
        <v>376</v>
      </c>
      <c r="C9" s="16">
        <v>5271697</v>
      </c>
      <c r="D9" s="16">
        <v>114450</v>
      </c>
      <c r="E9" s="16">
        <v>534900</v>
      </c>
      <c r="F9" s="16">
        <v>215128</v>
      </c>
      <c r="G9" s="16"/>
      <c r="H9" s="16">
        <f>5000+1300+58640</f>
        <v>64940</v>
      </c>
      <c r="I9" s="16">
        <v>2786914</v>
      </c>
      <c r="J9" s="16">
        <v>3036883</v>
      </c>
      <c r="K9" s="16">
        <v>3810283</v>
      </c>
      <c r="L9" s="45">
        <v>2133427</v>
      </c>
    </row>
    <row r="10" spans="2:12" x14ac:dyDescent="0.3">
      <c r="B10" s="6" t="s">
        <v>378</v>
      </c>
      <c r="C10" s="16"/>
      <c r="D10" s="16"/>
      <c r="E10" s="16"/>
      <c r="F10" s="16"/>
      <c r="G10" s="16"/>
      <c r="H10" s="16"/>
      <c r="I10" s="16"/>
      <c r="J10" s="16">
        <v>28000</v>
      </c>
      <c r="K10" s="16"/>
      <c r="L10" s="95">
        <v>38514</v>
      </c>
    </row>
    <row r="11" spans="2:12" x14ac:dyDescent="0.3">
      <c r="B11" s="6" t="s">
        <v>379</v>
      </c>
      <c r="C11" s="16">
        <v>686445</v>
      </c>
      <c r="D11" s="16">
        <v>47756</v>
      </c>
      <c r="E11" s="16">
        <v>19891</v>
      </c>
      <c r="F11" s="16">
        <v>178420</v>
      </c>
      <c r="G11" s="16">
        <v>40000</v>
      </c>
      <c r="H11" s="16">
        <v>151942</v>
      </c>
      <c r="I11" s="16">
        <v>977475</v>
      </c>
      <c r="J11" s="16">
        <v>473784</v>
      </c>
      <c r="K11" s="16">
        <v>1425592</v>
      </c>
      <c r="L11" s="45">
        <v>887902</v>
      </c>
    </row>
    <row r="12" spans="2:12" x14ac:dyDescent="0.3">
      <c r="B12" s="6" t="s">
        <v>380</v>
      </c>
      <c r="C12" s="16">
        <v>136438</v>
      </c>
      <c r="D12" s="16">
        <v>6230</v>
      </c>
      <c r="E12" s="16">
        <v>3800</v>
      </c>
      <c r="F12" s="16">
        <v>98114</v>
      </c>
      <c r="G12" s="16">
        <v>129250</v>
      </c>
      <c r="H12" s="16">
        <v>275672</v>
      </c>
      <c r="I12" s="16">
        <v>3719336</v>
      </c>
      <c r="J12" s="16">
        <v>505890</v>
      </c>
      <c r="K12" s="16">
        <v>1156211</v>
      </c>
      <c r="L12" s="45">
        <v>637794</v>
      </c>
    </row>
    <row r="13" spans="2:12" x14ac:dyDescent="0.3">
      <c r="B13" s="6" t="s">
        <v>1011</v>
      </c>
      <c r="C13" s="16"/>
      <c r="D13" s="16"/>
      <c r="E13" s="16"/>
      <c r="F13" s="16"/>
      <c r="G13" s="16"/>
      <c r="H13" s="16"/>
      <c r="I13" s="16">
        <v>50800</v>
      </c>
      <c r="J13" s="16"/>
      <c r="K13" s="16"/>
      <c r="L13" s="45">
        <v>2819</v>
      </c>
    </row>
    <row r="14" spans="2:12" x14ac:dyDescent="0.3">
      <c r="B14" s="6" t="s">
        <v>1041</v>
      </c>
      <c r="C14" s="16"/>
      <c r="D14" s="16"/>
      <c r="E14" s="16"/>
      <c r="F14" s="16">
        <v>9000</v>
      </c>
      <c r="G14" s="16"/>
      <c r="H14" s="16">
        <v>2000</v>
      </c>
      <c r="I14" s="16"/>
      <c r="J14" s="16"/>
      <c r="K14" s="16"/>
      <c r="L14" s="45">
        <v>5280</v>
      </c>
    </row>
    <row r="15" spans="2:12" x14ac:dyDescent="0.3">
      <c r="B15" s="6" t="s">
        <v>660</v>
      </c>
      <c r="C15" s="16"/>
      <c r="D15" s="16"/>
      <c r="E15" s="16">
        <v>430</v>
      </c>
      <c r="F15" s="16"/>
      <c r="G15" s="16">
        <v>3210</v>
      </c>
      <c r="H15" s="16">
        <v>1504</v>
      </c>
      <c r="I15" s="16"/>
      <c r="J15" s="16"/>
      <c r="K15" s="16">
        <v>43198</v>
      </c>
      <c r="L15" s="45">
        <v>33739</v>
      </c>
    </row>
    <row r="16" spans="2:12" x14ac:dyDescent="0.3">
      <c r="B16" s="6" t="s">
        <v>912</v>
      </c>
      <c r="C16" s="16">
        <v>4900</v>
      </c>
      <c r="D16" s="16">
        <v>24500</v>
      </c>
      <c r="E16" s="16">
        <v>286</v>
      </c>
      <c r="F16" s="16">
        <v>46423</v>
      </c>
      <c r="G16" s="16">
        <v>29400</v>
      </c>
      <c r="H16" s="16">
        <v>59500</v>
      </c>
      <c r="I16" s="16">
        <v>86745</v>
      </c>
      <c r="J16" s="16">
        <v>231137</v>
      </c>
      <c r="K16" s="16">
        <v>140320</v>
      </c>
      <c r="L16" s="45">
        <v>59739</v>
      </c>
    </row>
    <row r="17" spans="2:12" x14ac:dyDescent="0.3">
      <c r="B17" s="6" t="s">
        <v>913</v>
      </c>
      <c r="C17" s="16">
        <v>223200</v>
      </c>
      <c r="D17" s="16"/>
      <c r="E17" s="16"/>
      <c r="F17" s="16">
        <v>10000</v>
      </c>
      <c r="G17" s="16">
        <v>15108</v>
      </c>
      <c r="H17" s="16">
        <v>55819</v>
      </c>
      <c r="I17" s="16">
        <v>749043</v>
      </c>
      <c r="J17" s="16">
        <v>248959</v>
      </c>
      <c r="K17" s="16">
        <v>258317</v>
      </c>
      <c r="L17" s="45">
        <v>439114</v>
      </c>
    </row>
    <row r="18" spans="2:12" x14ac:dyDescent="0.3">
      <c r="B18" s="6" t="s">
        <v>382</v>
      </c>
      <c r="C18" s="16"/>
      <c r="D18" s="16"/>
      <c r="E18" s="16"/>
      <c r="F18" s="16"/>
      <c r="G18" s="16"/>
      <c r="H18" s="16"/>
      <c r="I18" s="16"/>
      <c r="J18" s="16">
        <v>1836</v>
      </c>
      <c r="K18" s="16">
        <v>47345</v>
      </c>
      <c r="L18" s="45">
        <v>16334</v>
      </c>
    </row>
    <row r="19" spans="2:12" x14ac:dyDescent="0.3">
      <c r="B19" s="6" t="s">
        <v>914</v>
      </c>
      <c r="C19" s="16">
        <v>1150750</v>
      </c>
      <c r="D19" s="16">
        <v>180295</v>
      </c>
      <c r="E19" s="16">
        <v>248800</v>
      </c>
      <c r="F19" s="16">
        <v>181525</v>
      </c>
      <c r="G19" s="16">
        <v>540761</v>
      </c>
      <c r="H19" s="16">
        <v>1228626</v>
      </c>
      <c r="I19" s="16">
        <v>1012911</v>
      </c>
      <c r="J19" s="16">
        <v>463950</v>
      </c>
      <c r="K19" s="16">
        <v>295459</v>
      </c>
      <c r="L19" s="45">
        <v>171506</v>
      </c>
    </row>
    <row r="20" spans="2:12" x14ac:dyDescent="0.3">
      <c r="B20" s="6" t="s">
        <v>637</v>
      </c>
      <c r="C20" s="16">
        <v>80000</v>
      </c>
      <c r="D20" s="16"/>
      <c r="E20" s="16"/>
      <c r="F20" s="16"/>
      <c r="G20" s="16"/>
      <c r="H20" s="16"/>
      <c r="I20" s="16"/>
      <c r="J20" s="16"/>
      <c r="K20" s="16"/>
      <c r="L20" s="69"/>
    </row>
    <row r="21" spans="2:12" x14ac:dyDescent="0.3">
      <c r="B21" s="6" t="s">
        <v>638</v>
      </c>
      <c r="C21" s="16">
        <v>8200</v>
      </c>
      <c r="D21" s="16"/>
      <c r="E21" s="16"/>
      <c r="F21" s="16"/>
      <c r="G21" s="16"/>
      <c r="H21" s="16"/>
      <c r="I21" s="16"/>
      <c r="J21" s="16"/>
      <c r="K21" s="16"/>
      <c r="L21" s="69"/>
    </row>
    <row r="22" spans="2:12" x14ac:dyDescent="0.3">
      <c r="B22" s="6" t="s">
        <v>639</v>
      </c>
      <c r="C22" s="16">
        <v>16130</v>
      </c>
      <c r="D22" s="16"/>
      <c r="E22" s="16"/>
      <c r="F22" s="16"/>
      <c r="G22" s="16"/>
      <c r="H22" s="16"/>
      <c r="I22" s="16"/>
      <c r="J22" s="16"/>
      <c r="K22" s="16"/>
      <c r="L22" s="69"/>
    </row>
    <row r="23" spans="2:12" x14ac:dyDescent="0.3">
      <c r="B23" s="6" t="s">
        <v>364</v>
      </c>
      <c r="C23" s="16">
        <v>12000</v>
      </c>
      <c r="D23" s="16">
        <v>11200</v>
      </c>
      <c r="E23" s="16"/>
      <c r="F23" s="16"/>
      <c r="G23" s="16">
        <v>842</v>
      </c>
      <c r="H23" s="16"/>
      <c r="I23" s="16"/>
      <c r="J23" s="16"/>
      <c r="K23" s="16"/>
      <c r="L23" s="69"/>
    </row>
    <row r="24" spans="2:12" x14ac:dyDescent="0.3">
      <c r="B24" s="6" t="s">
        <v>1012</v>
      </c>
      <c r="C24" s="16">
        <v>13584</v>
      </c>
      <c r="D24" s="16"/>
      <c r="E24" s="16"/>
      <c r="F24" s="16"/>
      <c r="G24" s="16">
        <v>10663</v>
      </c>
      <c r="H24" s="16"/>
      <c r="I24" s="16">
        <v>61200</v>
      </c>
      <c r="J24" s="16">
        <v>44018</v>
      </c>
      <c r="K24" s="16">
        <v>63766</v>
      </c>
      <c r="L24" s="45">
        <v>45617</v>
      </c>
    </row>
    <row r="25" spans="2:12" x14ac:dyDescent="0.3">
      <c r="B25" s="6" t="s">
        <v>733</v>
      </c>
      <c r="C25" s="16"/>
      <c r="D25" s="16"/>
      <c r="E25" s="16"/>
      <c r="F25" s="16"/>
      <c r="G25" s="16"/>
      <c r="H25" s="16"/>
      <c r="I25" s="16"/>
      <c r="J25" s="16"/>
      <c r="K25" s="16">
        <v>16000</v>
      </c>
      <c r="L25" s="69"/>
    </row>
    <row r="26" spans="2:12" x14ac:dyDescent="0.3">
      <c r="B26" s="6" t="s">
        <v>1222</v>
      </c>
      <c r="C26" s="16"/>
      <c r="D26" s="16"/>
      <c r="E26" s="16"/>
      <c r="F26" s="16"/>
      <c r="G26" s="16"/>
      <c r="H26" s="16"/>
      <c r="I26" s="16"/>
      <c r="J26" s="16"/>
      <c r="K26" s="16"/>
      <c r="L26" s="45">
        <v>2194</v>
      </c>
    </row>
    <row r="27" spans="2:12" x14ac:dyDescent="0.3">
      <c r="B27" s="6" t="s">
        <v>365</v>
      </c>
      <c r="C27" s="16">
        <v>7000</v>
      </c>
      <c r="D27" s="16">
        <v>10600</v>
      </c>
      <c r="E27" s="16"/>
      <c r="F27" s="16"/>
      <c r="G27" s="16">
        <v>11708</v>
      </c>
      <c r="H27" s="16">
        <v>4000</v>
      </c>
      <c r="I27" s="16"/>
      <c r="J27" s="16">
        <v>154287</v>
      </c>
      <c r="K27" s="16">
        <v>77637</v>
      </c>
      <c r="L27" s="45">
        <v>126658</v>
      </c>
    </row>
    <row r="28" spans="2:12" x14ac:dyDescent="0.3">
      <c r="B28" s="6" t="s">
        <v>383</v>
      </c>
      <c r="C28" s="16"/>
      <c r="D28" s="16"/>
      <c r="E28" s="16"/>
      <c r="F28" s="16"/>
      <c r="G28" s="16">
        <v>3798</v>
      </c>
      <c r="H28" s="16">
        <v>24706</v>
      </c>
      <c r="I28" s="16">
        <v>36175</v>
      </c>
      <c r="J28" s="16">
        <v>18799</v>
      </c>
      <c r="K28" s="16">
        <v>60675</v>
      </c>
      <c r="L28" s="95">
        <v>95385</v>
      </c>
    </row>
    <row r="29" spans="2:12" x14ac:dyDescent="0.3">
      <c r="B29" s="6" t="s">
        <v>384</v>
      </c>
      <c r="C29" s="16">
        <v>19737</v>
      </c>
      <c r="D29" s="16">
        <v>22050</v>
      </c>
      <c r="E29" s="16">
        <v>9669</v>
      </c>
      <c r="F29" s="16">
        <v>33310</v>
      </c>
      <c r="G29" s="16">
        <v>17000</v>
      </c>
      <c r="H29" s="16">
        <v>87793</v>
      </c>
      <c r="I29" s="16">
        <v>211784</v>
      </c>
      <c r="J29" s="16">
        <v>188573</v>
      </c>
      <c r="K29" s="16">
        <v>162166</v>
      </c>
      <c r="L29" s="45">
        <v>134676</v>
      </c>
    </row>
    <row r="30" spans="2:12" x14ac:dyDescent="0.3">
      <c r="B30" s="6" t="s">
        <v>385</v>
      </c>
      <c r="C30" s="16">
        <v>50000</v>
      </c>
      <c r="D30" s="16">
        <v>12500</v>
      </c>
      <c r="E30" s="16"/>
      <c r="F30" s="16"/>
      <c r="G30" s="16"/>
      <c r="H30" s="16">
        <v>60000</v>
      </c>
      <c r="I30" s="16">
        <v>150000</v>
      </c>
      <c r="J30" s="16"/>
      <c r="K30" s="16">
        <v>11000</v>
      </c>
      <c r="L30" s="69"/>
    </row>
    <row r="31" spans="2:12" x14ac:dyDescent="0.3">
      <c r="B31" s="6" t="s">
        <v>922</v>
      </c>
      <c r="C31" s="16"/>
      <c r="D31" s="16"/>
      <c r="E31" s="16"/>
      <c r="F31" s="16"/>
      <c r="G31" s="16"/>
      <c r="H31" s="16"/>
      <c r="I31" s="16">
        <v>21240</v>
      </c>
      <c r="J31" s="16"/>
      <c r="K31" s="16"/>
      <c r="L31" s="45">
        <v>2829</v>
      </c>
    </row>
    <row r="32" spans="2:12" x14ac:dyDescent="0.3">
      <c r="B32" s="6" t="s">
        <v>386</v>
      </c>
      <c r="C32" s="16">
        <v>800</v>
      </c>
      <c r="D32" s="16"/>
      <c r="E32" s="16"/>
      <c r="F32" s="16"/>
      <c r="G32" s="16">
        <v>28000</v>
      </c>
      <c r="H32" s="16">
        <v>96000</v>
      </c>
      <c r="I32" s="16">
        <v>104849</v>
      </c>
      <c r="J32" s="16">
        <v>301200</v>
      </c>
      <c r="K32" s="16">
        <v>199493</v>
      </c>
      <c r="L32" s="45">
        <v>122864</v>
      </c>
    </row>
    <row r="33" spans="2:12" x14ac:dyDescent="0.3">
      <c r="B33" s="6" t="s">
        <v>1223</v>
      </c>
      <c r="C33" s="16"/>
      <c r="D33" s="16"/>
      <c r="E33" s="16"/>
      <c r="F33" s="16"/>
      <c r="G33" s="16"/>
      <c r="H33" s="16"/>
      <c r="I33" s="16"/>
      <c r="J33" s="16"/>
      <c r="K33" s="16"/>
      <c r="L33" s="45">
        <v>1330</v>
      </c>
    </row>
    <row r="34" spans="2:12" x14ac:dyDescent="0.3">
      <c r="B34" s="6" t="s">
        <v>921</v>
      </c>
      <c r="C34" s="16">
        <f>206076+9460</f>
        <v>215536</v>
      </c>
      <c r="D34" s="16">
        <v>51199</v>
      </c>
      <c r="E34" s="16">
        <v>60000</v>
      </c>
      <c r="F34" s="16">
        <v>66514</v>
      </c>
      <c r="G34" s="16">
        <v>132000</v>
      </c>
      <c r="H34" s="16">
        <f>98000+10000+11252+1175</f>
        <v>120427</v>
      </c>
      <c r="I34" s="16">
        <v>1477045</v>
      </c>
      <c r="J34" s="16">
        <v>710630</v>
      </c>
      <c r="K34" s="16">
        <v>2909271</v>
      </c>
      <c r="L34" s="45">
        <v>1683596</v>
      </c>
    </row>
    <row r="35" spans="2:12" x14ac:dyDescent="0.3">
      <c r="B35" s="6" t="s">
        <v>387</v>
      </c>
      <c r="C35" s="16">
        <v>5020</v>
      </c>
      <c r="D35" s="16"/>
      <c r="E35" s="16"/>
      <c r="F35" s="16">
        <v>1820</v>
      </c>
      <c r="G35" s="16">
        <v>25500</v>
      </c>
      <c r="H35" s="16">
        <f>24000</f>
        <v>24000</v>
      </c>
      <c r="I35" s="16">
        <v>48400</v>
      </c>
      <c r="J35" s="16">
        <v>170748</v>
      </c>
      <c r="K35" s="16">
        <v>317998</v>
      </c>
      <c r="L35" s="45">
        <v>42985</v>
      </c>
    </row>
    <row r="36" spans="2:12" x14ac:dyDescent="0.3">
      <c r="B36" s="6" t="s">
        <v>920</v>
      </c>
      <c r="C36" s="16"/>
      <c r="D36" s="16"/>
      <c r="E36" s="16"/>
      <c r="F36" s="16"/>
      <c r="G36" s="16"/>
      <c r="H36" s="16">
        <v>9200</v>
      </c>
      <c r="I36" s="16">
        <v>20700</v>
      </c>
      <c r="J36" s="16">
        <v>3620</v>
      </c>
      <c r="K36" s="16">
        <v>27039</v>
      </c>
      <c r="L36" s="45">
        <v>10832</v>
      </c>
    </row>
    <row r="37" spans="2:12" x14ac:dyDescent="0.3">
      <c r="B37" s="6" t="s">
        <v>919</v>
      </c>
      <c r="C37" s="16">
        <v>373386</v>
      </c>
      <c r="D37" s="16"/>
      <c r="E37" s="16"/>
      <c r="F37" s="16"/>
      <c r="G37" s="16"/>
      <c r="H37" s="16"/>
      <c r="I37" s="16">
        <v>16000</v>
      </c>
      <c r="J37" s="16">
        <v>3000</v>
      </c>
      <c r="K37" s="16">
        <v>73161</v>
      </c>
      <c r="L37" s="45">
        <v>1000</v>
      </c>
    </row>
    <row r="38" spans="2:12" x14ac:dyDescent="0.3">
      <c r="B38" s="6" t="s">
        <v>640</v>
      </c>
      <c r="C38" s="16">
        <v>14000</v>
      </c>
      <c r="D38" s="16"/>
      <c r="E38" s="16"/>
      <c r="F38" s="16">
        <v>20000</v>
      </c>
      <c r="G38" s="16">
        <v>40000</v>
      </c>
      <c r="H38" s="16"/>
      <c r="I38" s="16">
        <v>105000</v>
      </c>
      <c r="J38" s="16"/>
      <c r="K38" s="16"/>
      <c r="L38" s="69"/>
    </row>
    <row r="39" spans="2:12" x14ac:dyDescent="0.3">
      <c r="B39" s="6" t="s">
        <v>641</v>
      </c>
      <c r="C39" s="16">
        <v>6000</v>
      </c>
      <c r="D39" s="16"/>
      <c r="E39" s="16"/>
      <c r="F39" s="16">
        <v>17000</v>
      </c>
      <c r="G39" s="16">
        <v>213000</v>
      </c>
      <c r="H39" s="16">
        <v>295000</v>
      </c>
      <c r="I39" s="16">
        <v>245000</v>
      </c>
      <c r="J39" s="16"/>
      <c r="K39" s="16"/>
      <c r="L39" s="69"/>
    </row>
    <row r="40" spans="2:12" x14ac:dyDescent="0.3">
      <c r="B40" s="6" t="s">
        <v>642</v>
      </c>
      <c r="C40" s="16">
        <v>260072</v>
      </c>
      <c r="D40" s="16">
        <v>51950</v>
      </c>
      <c r="E40" s="16">
        <v>136208</v>
      </c>
      <c r="F40" s="16">
        <v>593360</v>
      </c>
      <c r="G40" s="16">
        <v>1099332</v>
      </c>
      <c r="H40" s="16">
        <v>3898604</v>
      </c>
      <c r="I40" s="16">
        <v>2669371</v>
      </c>
      <c r="J40" s="16">
        <v>1193991</v>
      </c>
      <c r="K40" s="16">
        <v>2909307</v>
      </c>
      <c r="L40" s="45">
        <v>1071251</v>
      </c>
    </row>
    <row r="41" spans="2:12" x14ac:dyDescent="0.3">
      <c r="B41" s="6" t="s">
        <v>388</v>
      </c>
      <c r="C41" s="16"/>
      <c r="D41" s="16"/>
      <c r="E41" s="16"/>
      <c r="F41" s="16"/>
      <c r="G41" s="16"/>
      <c r="H41" s="16"/>
      <c r="I41" s="16">
        <v>21400</v>
      </c>
      <c r="J41" s="16">
        <v>200</v>
      </c>
      <c r="K41" s="16">
        <v>34741</v>
      </c>
      <c r="L41" s="45">
        <v>53182</v>
      </c>
    </row>
    <row r="42" spans="2:12" x14ac:dyDescent="0.3">
      <c r="B42" s="6" t="s">
        <v>1225</v>
      </c>
      <c r="C42" s="16"/>
      <c r="D42" s="16"/>
      <c r="E42" s="16"/>
      <c r="F42" s="16"/>
      <c r="G42" s="16"/>
      <c r="H42" s="16"/>
      <c r="I42" s="16"/>
      <c r="J42" s="16"/>
      <c r="K42" s="16"/>
      <c r="L42" s="45">
        <v>5486</v>
      </c>
    </row>
    <row r="43" spans="2:12" x14ac:dyDescent="0.3">
      <c r="B43" s="6" t="s">
        <v>389</v>
      </c>
      <c r="C43" s="16"/>
      <c r="D43" s="16">
        <v>200</v>
      </c>
      <c r="E43" s="16">
        <v>150</v>
      </c>
      <c r="F43" s="16">
        <v>1791</v>
      </c>
      <c r="G43" s="16">
        <v>12000</v>
      </c>
      <c r="H43" s="16"/>
      <c r="I43" s="16"/>
      <c r="J43" s="16">
        <v>460</v>
      </c>
      <c r="K43" s="16"/>
      <c r="L43" s="97">
        <v>48</v>
      </c>
    </row>
    <row r="44" spans="2:12" x14ac:dyDescent="0.3">
      <c r="B44" s="6" t="s">
        <v>390</v>
      </c>
      <c r="C44" s="16"/>
      <c r="D44" s="16"/>
      <c r="E44" s="16"/>
      <c r="F44" s="16"/>
      <c r="G44" s="16"/>
      <c r="H44" s="16"/>
      <c r="I44" s="16">
        <v>65000</v>
      </c>
      <c r="J44" s="16"/>
      <c r="K44" s="16">
        <v>205860</v>
      </c>
      <c r="L44" s="69"/>
    </row>
    <row r="45" spans="2:12" x14ac:dyDescent="0.3">
      <c r="B45" s="6" t="s">
        <v>918</v>
      </c>
      <c r="C45" s="16">
        <v>1088087</v>
      </c>
      <c r="D45" s="16">
        <v>130077</v>
      </c>
      <c r="E45" s="16">
        <v>61317</v>
      </c>
      <c r="F45" s="16">
        <v>153455</v>
      </c>
      <c r="G45" s="16">
        <v>590304</v>
      </c>
      <c r="H45" s="16">
        <v>2284472</v>
      </c>
      <c r="I45" s="16">
        <v>3384508</v>
      </c>
      <c r="J45" s="16">
        <v>1425516</v>
      </c>
      <c r="K45" s="16">
        <v>2390669</v>
      </c>
      <c r="L45" s="95">
        <v>2423312</v>
      </c>
    </row>
    <row r="46" spans="2:12" x14ac:dyDescent="0.3">
      <c r="B46" s="6" t="s">
        <v>391</v>
      </c>
      <c r="C46" s="16"/>
      <c r="D46" s="16"/>
      <c r="E46" s="16"/>
      <c r="F46" s="16"/>
      <c r="G46" s="16"/>
      <c r="H46" s="16">
        <v>2200</v>
      </c>
      <c r="I46" s="16">
        <v>2200</v>
      </c>
      <c r="J46" s="16">
        <v>3732</v>
      </c>
      <c r="K46" s="16">
        <v>6922</v>
      </c>
      <c r="L46" s="45">
        <v>432</v>
      </c>
    </row>
    <row r="47" spans="2:12" x14ac:dyDescent="0.3">
      <c r="B47" s="6" t="s">
        <v>392</v>
      </c>
      <c r="C47" s="16"/>
      <c r="D47" s="16"/>
      <c r="E47" s="16"/>
      <c r="F47" s="16"/>
      <c r="G47" s="16"/>
      <c r="H47" s="16">
        <v>10000</v>
      </c>
      <c r="I47" s="16">
        <v>28752</v>
      </c>
      <c r="J47" s="16">
        <v>44925</v>
      </c>
      <c r="K47" s="16">
        <v>73193</v>
      </c>
      <c r="L47" s="45">
        <v>69112</v>
      </c>
    </row>
    <row r="48" spans="2:12" x14ac:dyDescent="0.3">
      <c r="B48" s="6" t="s">
        <v>917</v>
      </c>
      <c r="C48" s="16">
        <v>331882</v>
      </c>
      <c r="D48" s="16"/>
      <c r="E48" s="16"/>
      <c r="F48" s="16">
        <v>133500</v>
      </c>
      <c r="G48" s="16">
        <v>39091</v>
      </c>
      <c r="H48" s="16">
        <v>455040</v>
      </c>
      <c r="I48" s="16">
        <v>265250</v>
      </c>
      <c r="J48" s="16">
        <v>81000</v>
      </c>
      <c r="K48" s="16">
        <v>839629</v>
      </c>
      <c r="L48" s="45">
        <v>717038</v>
      </c>
    </row>
    <row r="49" spans="2:12" x14ac:dyDescent="0.3">
      <c r="B49" s="6" t="s">
        <v>916</v>
      </c>
      <c r="C49" s="16">
        <v>34430</v>
      </c>
      <c r="D49" s="16">
        <v>17768</v>
      </c>
      <c r="E49" s="16">
        <v>5550</v>
      </c>
      <c r="F49" s="16">
        <v>500</v>
      </c>
      <c r="G49" s="16">
        <v>8000</v>
      </c>
      <c r="H49" s="16">
        <v>10700</v>
      </c>
      <c r="I49" s="16">
        <v>6000</v>
      </c>
      <c r="J49" s="16">
        <v>1500</v>
      </c>
      <c r="K49" s="16">
        <v>12690</v>
      </c>
      <c r="L49" s="45">
        <v>12300</v>
      </c>
    </row>
    <row r="50" spans="2:12" x14ac:dyDescent="0.3">
      <c r="B50" s="6" t="s">
        <v>643</v>
      </c>
      <c r="C50" s="16">
        <v>14300</v>
      </c>
      <c r="D50" s="16"/>
      <c r="E50" s="16"/>
      <c r="F50" s="16"/>
      <c r="G50" s="16"/>
      <c r="H50" s="16"/>
      <c r="I50" s="16"/>
      <c r="J50" s="16"/>
      <c r="K50" s="16"/>
      <c r="L50" s="69"/>
    </row>
    <row r="51" spans="2:12" x14ac:dyDescent="0.3">
      <c r="B51" s="6" t="s">
        <v>915</v>
      </c>
      <c r="C51" s="16">
        <v>192500</v>
      </c>
      <c r="D51" s="16"/>
      <c r="E51" s="16"/>
      <c r="F51" s="16">
        <v>58993</v>
      </c>
      <c r="G51" s="16">
        <v>39500</v>
      </c>
      <c r="H51" s="16">
        <v>106880</v>
      </c>
      <c r="I51" s="16">
        <v>287496</v>
      </c>
      <c r="J51" s="16">
        <v>100981</v>
      </c>
      <c r="K51" s="16">
        <v>4700352</v>
      </c>
      <c r="L51" s="45">
        <v>185156</v>
      </c>
    </row>
    <row r="52" spans="2:12" x14ac:dyDescent="0.3">
      <c r="B52" s="6" t="s">
        <v>1224</v>
      </c>
      <c r="C52" s="16">
        <v>81000</v>
      </c>
      <c r="D52" s="16"/>
      <c r="E52" s="16"/>
      <c r="F52" s="16">
        <v>5000</v>
      </c>
      <c r="G52" s="16"/>
      <c r="H52" s="16"/>
      <c r="I52" s="16">
        <v>199144</v>
      </c>
      <c r="J52" s="16"/>
      <c r="K52" s="16">
        <v>700</v>
      </c>
      <c r="L52" s="45">
        <v>2053</v>
      </c>
    </row>
    <row r="53" spans="2:12" x14ac:dyDescent="0.3">
      <c r="B53" s="6" t="s">
        <v>9</v>
      </c>
      <c r="C53" s="16">
        <v>3000</v>
      </c>
      <c r="D53" s="16"/>
      <c r="E53" s="16">
        <v>600</v>
      </c>
      <c r="F53" s="16"/>
      <c r="G53" s="16"/>
      <c r="H53" s="16"/>
      <c r="I53" s="16"/>
      <c r="J53" s="16">
        <v>2000</v>
      </c>
      <c r="K53" s="16">
        <v>13431</v>
      </c>
      <c r="L53" s="69"/>
    </row>
    <row r="54" spans="2:12" ht="16.5" x14ac:dyDescent="0.35">
      <c r="B54" s="5" t="s">
        <v>10</v>
      </c>
      <c r="C54" s="33">
        <f>SUM(C5:C53)</f>
        <v>10736618</v>
      </c>
      <c r="D54" s="33">
        <f>SUM(D5:D53)</f>
        <v>711055</v>
      </c>
      <c r="E54" s="33">
        <f>SUM(E5:E53)</f>
        <v>1182501</v>
      </c>
      <c r="F54" s="33">
        <f t="shared" ref="F54:K54" si="0">SUM(F5:F53)</f>
        <v>1856088</v>
      </c>
      <c r="G54" s="33">
        <f t="shared" si="0"/>
        <v>3028467</v>
      </c>
      <c r="H54" s="33">
        <f t="shared" si="0"/>
        <v>9334973</v>
      </c>
      <c r="I54" s="33">
        <f t="shared" si="0"/>
        <v>19028893</v>
      </c>
      <c r="J54" s="33">
        <f t="shared" si="0"/>
        <v>10642173</v>
      </c>
      <c r="K54" s="33">
        <f t="shared" si="0"/>
        <v>23290543</v>
      </c>
      <c r="L54" s="70">
        <v>12168441</v>
      </c>
    </row>
  </sheetData>
  <phoneticPr fontId="2" type="noConversion"/>
  <pageMargins left="0.57999999999999996" right="0.17" top="0.17" bottom="0.17" header="0" footer="0"/>
  <pageSetup scale="8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topLeftCell="C1" zoomScale="90" workbookViewId="0">
      <selection activeCell="O33" sqref="O33"/>
    </sheetView>
  </sheetViews>
  <sheetFormatPr baseColWidth="10" defaultRowHeight="15" x14ac:dyDescent="0.3"/>
  <cols>
    <col min="2" max="2" width="17.28515625" style="8" customWidth="1"/>
    <col min="3" max="8" width="12.7109375" style="8" customWidth="1"/>
  </cols>
  <sheetData>
    <row r="2" spans="2:12" ht="16.5" x14ac:dyDescent="0.35">
      <c r="B2" s="3" t="s">
        <v>393</v>
      </c>
      <c r="C2" s="3"/>
      <c r="D2" s="3"/>
      <c r="E2" s="3"/>
      <c r="F2" s="3"/>
      <c r="G2" s="3"/>
      <c r="H2" s="3"/>
    </row>
    <row r="3" spans="2:12" ht="16.5" x14ac:dyDescent="0.35">
      <c r="B3" s="4" t="s">
        <v>394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333</v>
      </c>
      <c r="D4" s="6" t="s">
        <v>333</v>
      </c>
      <c r="E4" s="6" t="s">
        <v>333</v>
      </c>
      <c r="F4" s="6" t="s">
        <v>333</v>
      </c>
      <c r="G4" s="6" t="s">
        <v>333</v>
      </c>
      <c r="H4" s="6" t="s">
        <v>333</v>
      </c>
      <c r="I4" s="6" t="s">
        <v>333</v>
      </c>
      <c r="J4" s="6" t="s">
        <v>333</v>
      </c>
      <c r="K4" s="6" t="s">
        <v>333</v>
      </c>
      <c r="L4" s="24" t="s">
        <v>1246</v>
      </c>
    </row>
    <row r="5" spans="2:12" x14ac:dyDescent="0.3">
      <c r="B5" s="6" t="s">
        <v>651</v>
      </c>
      <c r="C5" s="16"/>
      <c r="D5" s="16"/>
      <c r="E5" s="16">
        <v>1500</v>
      </c>
      <c r="F5" s="16"/>
      <c r="G5" s="16"/>
      <c r="H5" s="16"/>
      <c r="I5" s="16"/>
      <c r="J5" s="16"/>
      <c r="K5" s="16"/>
      <c r="L5" s="69"/>
    </row>
    <row r="6" spans="2:12" x14ac:dyDescent="0.3">
      <c r="B6" s="6" t="s">
        <v>1247</v>
      </c>
      <c r="C6" s="16"/>
      <c r="D6" s="16"/>
      <c r="E6" s="16"/>
      <c r="F6" s="16"/>
      <c r="G6" s="16"/>
      <c r="H6" s="16"/>
      <c r="I6" s="16"/>
      <c r="J6" s="16"/>
      <c r="K6" s="16"/>
      <c r="L6" s="45">
        <v>5000</v>
      </c>
    </row>
    <row r="7" spans="2:12" x14ac:dyDescent="0.3">
      <c r="B7" s="6" t="s">
        <v>636</v>
      </c>
      <c r="C7" s="16">
        <v>12</v>
      </c>
      <c r="D7" s="16"/>
      <c r="E7" s="16"/>
      <c r="F7" s="16"/>
      <c r="G7" s="16"/>
      <c r="H7" s="16"/>
      <c r="I7" s="16"/>
      <c r="J7" s="16"/>
      <c r="K7" s="16"/>
      <c r="L7" s="69"/>
    </row>
    <row r="8" spans="2:12" x14ac:dyDescent="0.3">
      <c r="B8" s="6" t="s">
        <v>1248</v>
      </c>
      <c r="C8" s="16"/>
      <c r="D8" s="16"/>
      <c r="E8" s="16"/>
      <c r="F8" s="16"/>
      <c r="G8" s="16"/>
      <c r="H8" s="16"/>
      <c r="I8" s="16"/>
      <c r="J8" s="16"/>
      <c r="K8" s="16"/>
      <c r="L8" s="69">
        <v>300</v>
      </c>
    </row>
    <row r="9" spans="2:12" x14ac:dyDescent="0.3">
      <c r="B9" s="6" t="s">
        <v>395</v>
      </c>
      <c r="C9" s="16"/>
      <c r="D9" s="16"/>
      <c r="E9" s="16"/>
      <c r="F9" s="16"/>
      <c r="G9" s="16"/>
      <c r="H9" s="16"/>
      <c r="I9" s="16">
        <v>2000</v>
      </c>
      <c r="J9" s="16"/>
      <c r="K9" s="16"/>
      <c r="L9" s="69"/>
    </row>
    <row r="10" spans="2:12" x14ac:dyDescent="0.3">
      <c r="B10" s="6" t="s">
        <v>648</v>
      </c>
      <c r="C10" s="16"/>
      <c r="D10" s="16">
        <v>500</v>
      </c>
      <c r="E10" s="16"/>
      <c r="F10" s="16"/>
      <c r="G10" s="16"/>
      <c r="H10" s="16"/>
      <c r="I10" s="16"/>
      <c r="J10" s="16"/>
      <c r="K10" s="16"/>
      <c r="L10" s="69">
        <v>250</v>
      </c>
    </row>
    <row r="11" spans="2:12" x14ac:dyDescent="0.3">
      <c r="B11" s="6" t="s">
        <v>9</v>
      </c>
      <c r="C11" s="16">
        <v>7000</v>
      </c>
      <c r="D11" s="16"/>
      <c r="E11" s="16"/>
      <c r="F11" s="16"/>
      <c r="G11" s="16">
        <v>3500</v>
      </c>
      <c r="H11" s="16"/>
      <c r="I11" s="16"/>
      <c r="J11" s="16"/>
      <c r="K11" s="16">
        <v>862</v>
      </c>
      <c r="L11" s="45">
        <v>3400</v>
      </c>
    </row>
    <row r="12" spans="2:12" ht="16.5" x14ac:dyDescent="0.35">
      <c r="B12" s="5" t="s">
        <v>10</v>
      </c>
      <c r="C12" s="33">
        <f>SUM(C5:C11)</f>
        <v>7012</v>
      </c>
      <c r="D12" s="33">
        <f t="shared" ref="D12:K12" si="0">SUM(D5:D11)</f>
        <v>500</v>
      </c>
      <c r="E12" s="33">
        <f t="shared" si="0"/>
        <v>1500</v>
      </c>
      <c r="F12" s="33"/>
      <c r="G12" s="33"/>
      <c r="H12" s="33"/>
      <c r="I12" s="33">
        <f t="shared" si="0"/>
        <v>2000</v>
      </c>
      <c r="J12" s="33"/>
      <c r="K12" s="33">
        <f t="shared" si="0"/>
        <v>862</v>
      </c>
      <c r="L12" s="70">
        <v>8950</v>
      </c>
    </row>
  </sheetData>
  <phoneticPr fontId="2" type="noConversion"/>
  <pageMargins left="0.49" right="0.46" top="1" bottom="1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zoomScale="90" workbookViewId="0">
      <selection activeCell="L14" sqref="L14"/>
    </sheetView>
  </sheetViews>
  <sheetFormatPr baseColWidth="10" defaultRowHeight="12.75" x14ac:dyDescent="0.2"/>
  <cols>
    <col min="1" max="1" width="9.42578125" customWidth="1"/>
    <col min="2" max="2" width="18.7109375" customWidth="1"/>
    <col min="3" max="12" width="11.7109375" customWidth="1"/>
  </cols>
  <sheetData>
    <row r="2" spans="1:12" ht="16.5" x14ac:dyDescent="0.35">
      <c r="B2" s="3" t="s">
        <v>57</v>
      </c>
      <c r="C2" s="3"/>
      <c r="D2" s="3"/>
      <c r="E2" s="3"/>
      <c r="F2" s="3"/>
      <c r="G2" s="3"/>
      <c r="H2" s="3"/>
      <c r="I2" s="1"/>
      <c r="J2" s="1"/>
    </row>
    <row r="3" spans="1:12" ht="16.5" x14ac:dyDescent="0.35">
      <c r="B3" s="4" t="s">
        <v>58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1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1066</v>
      </c>
    </row>
    <row r="5" spans="1:12" ht="16.5" x14ac:dyDescent="0.35">
      <c r="B5" s="6" t="s">
        <v>59</v>
      </c>
      <c r="C5" s="33"/>
      <c r="D5" s="33"/>
      <c r="E5" s="33"/>
      <c r="F5" s="33"/>
      <c r="G5" s="33"/>
      <c r="H5" s="33"/>
      <c r="I5" s="16">
        <v>500</v>
      </c>
      <c r="J5" s="16"/>
      <c r="K5" s="50"/>
      <c r="L5" s="72">
        <v>250</v>
      </c>
    </row>
    <row r="6" spans="1:12" ht="15" x14ac:dyDescent="0.3">
      <c r="B6" s="6" t="s">
        <v>734</v>
      </c>
      <c r="C6" s="16">
        <v>5230</v>
      </c>
      <c r="D6" s="16">
        <v>3400</v>
      </c>
      <c r="E6" s="16">
        <v>4850</v>
      </c>
      <c r="F6" s="16">
        <v>8240</v>
      </c>
      <c r="G6" s="16">
        <v>7482</v>
      </c>
      <c r="H6" s="16">
        <v>12095</v>
      </c>
      <c r="I6" s="16">
        <v>6825</v>
      </c>
      <c r="J6" s="16">
        <v>12034</v>
      </c>
      <c r="K6" s="50">
        <v>21655</v>
      </c>
      <c r="L6" s="73">
        <v>10260</v>
      </c>
    </row>
    <row r="7" spans="1:12" ht="15" x14ac:dyDescent="0.3">
      <c r="B7" s="6" t="s">
        <v>415</v>
      </c>
      <c r="C7" s="16">
        <v>14600</v>
      </c>
      <c r="D7" s="16">
        <v>8180</v>
      </c>
      <c r="E7" s="16">
        <v>14250</v>
      </c>
      <c r="F7" s="16">
        <v>8300</v>
      </c>
      <c r="G7" s="16">
        <v>9505</v>
      </c>
      <c r="H7" s="16">
        <v>14155</v>
      </c>
      <c r="I7" s="16"/>
      <c r="J7" s="16"/>
      <c r="K7" s="50">
        <v>7210</v>
      </c>
      <c r="L7" s="73">
        <v>4150</v>
      </c>
    </row>
    <row r="8" spans="1:12" ht="15" x14ac:dyDescent="0.3">
      <c r="A8" s="37"/>
      <c r="B8" s="6" t="s">
        <v>735</v>
      </c>
      <c r="C8" s="16">
        <v>6200</v>
      </c>
      <c r="D8" s="16">
        <v>9900</v>
      </c>
      <c r="E8" s="16">
        <v>21400</v>
      </c>
      <c r="F8" s="16">
        <v>900</v>
      </c>
      <c r="G8" s="16">
        <v>5400</v>
      </c>
      <c r="H8" s="16">
        <v>9400</v>
      </c>
      <c r="I8" s="16">
        <v>5800</v>
      </c>
      <c r="J8" s="16">
        <v>9415</v>
      </c>
      <c r="K8" s="50">
        <v>20150</v>
      </c>
      <c r="L8" s="73">
        <v>11500</v>
      </c>
    </row>
    <row r="9" spans="1:12" ht="15" x14ac:dyDescent="0.3">
      <c r="B9" s="6" t="s">
        <v>416</v>
      </c>
      <c r="C9" s="16">
        <v>2000</v>
      </c>
      <c r="D9" s="16"/>
      <c r="E9" s="16"/>
      <c r="F9" s="16">
        <v>100</v>
      </c>
      <c r="G9" s="16">
        <v>2000</v>
      </c>
      <c r="H9" s="16"/>
      <c r="I9" s="16"/>
      <c r="J9" s="16"/>
      <c r="K9" s="50">
        <v>550</v>
      </c>
      <c r="L9" s="73">
        <v>300</v>
      </c>
    </row>
    <row r="10" spans="1:12" ht="15" x14ac:dyDescent="0.3">
      <c r="B10" s="6" t="s">
        <v>60</v>
      </c>
      <c r="C10" s="16"/>
      <c r="D10" s="16"/>
      <c r="E10" s="16"/>
      <c r="F10" s="16"/>
      <c r="G10" s="16"/>
      <c r="H10" s="16">
        <v>800</v>
      </c>
      <c r="I10" s="16"/>
      <c r="J10" s="16">
        <v>800</v>
      </c>
      <c r="K10" s="50"/>
      <c r="L10" s="72"/>
    </row>
    <row r="11" spans="1:12" ht="15" x14ac:dyDescent="0.3">
      <c r="B11" s="6" t="s">
        <v>417</v>
      </c>
      <c r="C11" s="16">
        <v>6993</v>
      </c>
      <c r="D11" s="16"/>
      <c r="E11" s="16"/>
      <c r="F11" s="16"/>
      <c r="G11" s="16"/>
      <c r="H11" s="16"/>
      <c r="I11" s="16"/>
      <c r="J11" s="16"/>
      <c r="K11" s="50"/>
      <c r="L11" s="72"/>
    </row>
    <row r="12" spans="1:12" ht="15" x14ac:dyDescent="0.3">
      <c r="B12" s="6" t="s">
        <v>61</v>
      </c>
      <c r="C12" s="16"/>
      <c r="D12" s="16"/>
      <c r="E12" s="16"/>
      <c r="F12" s="16"/>
      <c r="G12" s="16"/>
      <c r="H12" s="16">
        <v>42000</v>
      </c>
      <c r="I12" s="16">
        <v>3000</v>
      </c>
      <c r="J12" s="16"/>
      <c r="K12" s="50"/>
      <c r="L12" s="72"/>
    </row>
    <row r="13" spans="1:12" s="25" customFormat="1" ht="15" x14ac:dyDescent="0.3">
      <c r="B13" s="6" t="s">
        <v>9</v>
      </c>
      <c r="C13" s="16">
        <v>1500</v>
      </c>
      <c r="D13" s="16">
        <v>4857</v>
      </c>
      <c r="E13" s="16">
        <v>50</v>
      </c>
      <c r="F13" s="16"/>
      <c r="G13" s="16">
        <v>1200</v>
      </c>
      <c r="H13" s="16"/>
      <c r="I13" s="16"/>
      <c r="J13" s="16">
        <v>20</v>
      </c>
      <c r="K13" s="38"/>
      <c r="L13" s="72"/>
    </row>
    <row r="14" spans="1:12" ht="16.5" x14ac:dyDescent="0.35">
      <c r="B14" s="60" t="s">
        <v>10</v>
      </c>
      <c r="C14" s="33">
        <f>SUM(C5:C13)</f>
        <v>36523</v>
      </c>
      <c r="D14" s="33">
        <f t="shared" ref="D14:K14" si="0">SUM(D5:D13)</f>
        <v>26337</v>
      </c>
      <c r="E14" s="33">
        <f t="shared" si="0"/>
        <v>40550</v>
      </c>
      <c r="F14" s="33">
        <f t="shared" si="0"/>
        <v>17540</v>
      </c>
      <c r="G14" s="33">
        <f t="shared" si="0"/>
        <v>25587</v>
      </c>
      <c r="H14" s="33">
        <f t="shared" si="0"/>
        <v>78450</v>
      </c>
      <c r="I14" s="33">
        <f t="shared" si="0"/>
        <v>16125</v>
      </c>
      <c r="J14" s="33">
        <f t="shared" si="0"/>
        <v>22269</v>
      </c>
      <c r="K14" s="33">
        <f t="shared" si="0"/>
        <v>49565</v>
      </c>
      <c r="L14" s="70">
        <v>26460</v>
      </c>
    </row>
  </sheetData>
  <phoneticPr fontId="2" type="noConversion"/>
  <pageMargins left="0.75" right="0.4" top="1" bottom="1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topLeftCell="C1" zoomScale="90" workbookViewId="0">
      <selection activeCell="M23" sqref="M23"/>
    </sheetView>
  </sheetViews>
  <sheetFormatPr baseColWidth="10" defaultRowHeight="15" x14ac:dyDescent="0.3"/>
  <cols>
    <col min="1" max="1" width="5.28515625" customWidth="1"/>
    <col min="2" max="2" width="31.140625" style="22" customWidth="1"/>
    <col min="3" max="10" width="11.7109375" style="22" customWidth="1"/>
    <col min="11" max="11" width="11.7109375" style="1" customWidth="1"/>
  </cols>
  <sheetData>
    <row r="2" spans="2:12" ht="16.5" x14ac:dyDescent="0.35">
      <c r="B2" s="28" t="s">
        <v>100</v>
      </c>
      <c r="C2" s="28"/>
      <c r="D2" s="28"/>
      <c r="E2" s="28"/>
      <c r="F2" s="28"/>
      <c r="G2" s="28"/>
      <c r="H2" s="28"/>
    </row>
    <row r="3" spans="2:12" ht="16.5" x14ac:dyDescent="0.35">
      <c r="B3" s="28" t="s">
        <v>1042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>
        <v>2007</v>
      </c>
      <c r="J3" s="28">
        <v>2008</v>
      </c>
      <c r="K3" s="28">
        <v>2009</v>
      </c>
      <c r="L3" s="28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2" t="s">
        <v>1238</v>
      </c>
    </row>
    <row r="5" spans="2:12" x14ac:dyDescent="0.3">
      <c r="B5" s="6" t="s">
        <v>101</v>
      </c>
      <c r="C5" s="16"/>
      <c r="D5" s="16"/>
      <c r="E5" s="16"/>
      <c r="F5" s="16"/>
      <c r="G5" s="16"/>
      <c r="H5" s="16"/>
      <c r="I5" s="16">
        <v>100</v>
      </c>
      <c r="J5" s="16"/>
      <c r="K5" s="50"/>
      <c r="L5" s="69"/>
    </row>
    <row r="6" spans="2:12" x14ac:dyDescent="0.3">
      <c r="B6" s="6" t="s">
        <v>102</v>
      </c>
      <c r="C6" s="16"/>
      <c r="D6" s="16"/>
      <c r="E6" s="16"/>
      <c r="F6" s="16"/>
      <c r="G6" s="16"/>
      <c r="H6" s="16">
        <v>60000</v>
      </c>
      <c r="I6" s="16"/>
      <c r="J6" s="16">
        <v>1000</v>
      </c>
      <c r="K6" s="50"/>
      <c r="L6" s="45">
        <v>19880</v>
      </c>
    </row>
    <row r="7" spans="2:12" x14ac:dyDescent="0.3">
      <c r="B7" s="6" t="s">
        <v>103</v>
      </c>
      <c r="C7" s="16"/>
      <c r="D7" s="16"/>
      <c r="E7" s="16"/>
      <c r="F7" s="16"/>
      <c r="G7" s="16"/>
      <c r="H7" s="16">
        <v>1000</v>
      </c>
      <c r="I7" s="16">
        <v>50</v>
      </c>
      <c r="J7" s="16">
        <v>100</v>
      </c>
      <c r="K7" s="50"/>
      <c r="L7" s="69"/>
    </row>
    <row r="8" spans="2:12" x14ac:dyDescent="0.3">
      <c r="B8" s="6" t="s">
        <v>104</v>
      </c>
      <c r="C8" s="16"/>
      <c r="D8" s="16"/>
      <c r="E8" s="16"/>
      <c r="F8" s="16"/>
      <c r="G8" s="16"/>
      <c r="H8" s="16">
        <v>100</v>
      </c>
      <c r="I8" s="16">
        <v>10</v>
      </c>
      <c r="J8" s="16"/>
      <c r="K8" s="50"/>
      <c r="L8" s="69"/>
    </row>
    <row r="9" spans="2:12" x14ac:dyDescent="0.3">
      <c r="B9" s="6" t="s">
        <v>105</v>
      </c>
      <c r="C9" s="16"/>
      <c r="D9" s="16"/>
      <c r="E9" s="16"/>
      <c r="F9" s="16"/>
      <c r="G9" s="16"/>
      <c r="H9" s="16">
        <v>500</v>
      </c>
      <c r="I9" s="16">
        <v>300</v>
      </c>
      <c r="J9" s="16">
        <v>1000</v>
      </c>
      <c r="K9" s="50"/>
      <c r="L9" s="69"/>
    </row>
    <row r="10" spans="2:12" x14ac:dyDescent="0.3">
      <c r="B10" s="6" t="s">
        <v>106</v>
      </c>
      <c r="C10" s="16"/>
      <c r="D10" s="16"/>
      <c r="E10" s="16"/>
      <c r="F10" s="16"/>
      <c r="G10" s="16"/>
      <c r="H10" s="16"/>
      <c r="I10" s="16">
        <v>40</v>
      </c>
      <c r="J10" s="16"/>
      <c r="K10" s="50"/>
      <c r="L10" s="69"/>
    </row>
    <row r="11" spans="2:12" x14ac:dyDescent="0.3">
      <c r="B11" s="6" t="s">
        <v>7</v>
      </c>
      <c r="C11" s="16"/>
      <c r="D11" s="16"/>
      <c r="E11" s="16"/>
      <c r="F11" s="16"/>
      <c r="G11" s="16"/>
      <c r="H11" s="16"/>
      <c r="I11" s="16"/>
      <c r="J11" s="16"/>
      <c r="K11" s="50"/>
      <c r="L11" s="69">
        <v>100</v>
      </c>
    </row>
    <row r="12" spans="2:12" x14ac:dyDescent="0.3">
      <c r="B12" s="6" t="s">
        <v>107</v>
      </c>
      <c r="C12" s="16"/>
      <c r="D12" s="16"/>
      <c r="E12" s="16"/>
      <c r="F12" s="16"/>
      <c r="G12" s="16"/>
      <c r="H12" s="16"/>
      <c r="I12" s="16">
        <v>200</v>
      </c>
      <c r="J12" s="16"/>
      <c r="K12" s="50"/>
      <c r="L12" s="69"/>
    </row>
    <row r="13" spans="2:12" x14ac:dyDescent="0.3">
      <c r="B13" s="6" t="s">
        <v>108</v>
      </c>
      <c r="C13" s="16"/>
      <c r="D13" s="16"/>
      <c r="E13" s="16"/>
      <c r="F13" s="16"/>
      <c r="G13" s="16"/>
      <c r="H13" s="16"/>
      <c r="I13" s="16">
        <v>120</v>
      </c>
      <c r="J13" s="16"/>
      <c r="K13" s="50"/>
      <c r="L13" s="69"/>
    </row>
    <row r="14" spans="2:12" x14ac:dyDescent="0.3">
      <c r="B14" s="6" t="s">
        <v>936</v>
      </c>
      <c r="C14" s="16">
        <v>950</v>
      </c>
      <c r="D14" s="16">
        <v>800</v>
      </c>
      <c r="E14" s="16">
        <v>500</v>
      </c>
      <c r="F14" s="16"/>
      <c r="G14" s="16"/>
      <c r="H14" s="16"/>
      <c r="I14" s="16">
        <v>3300</v>
      </c>
      <c r="J14" s="16">
        <v>400</v>
      </c>
      <c r="K14" s="50">
        <v>1900</v>
      </c>
      <c r="L14" s="45">
        <v>3003</v>
      </c>
    </row>
    <row r="15" spans="2:12" x14ac:dyDescent="0.3">
      <c r="B15" s="6" t="s">
        <v>109</v>
      </c>
      <c r="C15" s="16"/>
      <c r="D15" s="16"/>
      <c r="E15" s="16"/>
      <c r="F15" s="16"/>
      <c r="G15" s="16"/>
      <c r="H15" s="16"/>
      <c r="I15" s="16">
        <v>20</v>
      </c>
      <c r="J15" s="16">
        <v>50</v>
      </c>
      <c r="K15" s="50"/>
      <c r="L15" s="69"/>
    </row>
    <row r="16" spans="2:12" x14ac:dyDescent="0.3">
      <c r="B16" s="6" t="s">
        <v>110</v>
      </c>
      <c r="C16" s="16"/>
      <c r="D16" s="16"/>
      <c r="E16" s="16"/>
      <c r="F16" s="16"/>
      <c r="G16" s="16"/>
      <c r="H16" s="16">
        <v>400</v>
      </c>
      <c r="I16" s="16">
        <v>350</v>
      </c>
      <c r="J16" s="16"/>
      <c r="K16" s="50"/>
      <c r="L16" s="69"/>
    </row>
    <row r="17" spans="2:12" x14ac:dyDescent="0.3">
      <c r="B17" s="6" t="s">
        <v>111</v>
      </c>
      <c r="C17" s="16"/>
      <c r="D17" s="16"/>
      <c r="E17" s="16"/>
      <c r="F17" s="16"/>
      <c r="G17" s="16"/>
      <c r="H17" s="16">
        <v>1000</v>
      </c>
      <c r="I17" s="16">
        <v>400</v>
      </c>
      <c r="J17" s="16">
        <v>100</v>
      </c>
      <c r="K17" s="50"/>
      <c r="L17" s="69"/>
    </row>
    <row r="18" spans="2:12" x14ac:dyDescent="0.3">
      <c r="B18" s="6" t="s">
        <v>112</v>
      </c>
      <c r="C18" s="16"/>
      <c r="D18" s="16"/>
      <c r="E18" s="16"/>
      <c r="F18" s="16"/>
      <c r="G18" s="16"/>
      <c r="H18" s="16"/>
      <c r="I18" s="16"/>
      <c r="J18" s="16"/>
      <c r="K18" s="50"/>
      <c r="L18" s="69"/>
    </row>
    <row r="19" spans="2:12" x14ac:dyDescent="0.3">
      <c r="B19" s="6" t="s">
        <v>113</v>
      </c>
      <c r="C19" s="16"/>
      <c r="D19" s="16"/>
      <c r="E19" s="16"/>
      <c r="F19" s="16"/>
      <c r="G19" s="16"/>
      <c r="H19" s="16"/>
      <c r="I19" s="16">
        <v>1400</v>
      </c>
      <c r="J19" s="16">
        <v>1659</v>
      </c>
      <c r="K19" s="50">
        <v>450</v>
      </c>
      <c r="L19" s="32">
        <v>900</v>
      </c>
    </row>
    <row r="20" spans="2:12" x14ac:dyDescent="0.3">
      <c r="B20" s="6" t="s">
        <v>114</v>
      </c>
      <c r="C20" s="16"/>
      <c r="D20" s="16"/>
      <c r="E20" s="16"/>
      <c r="F20" s="16"/>
      <c r="G20" s="16"/>
      <c r="H20" s="16"/>
      <c r="I20" s="16">
        <v>300</v>
      </c>
      <c r="J20" s="16">
        <v>400</v>
      </c>
      <c r="K20" s="50"/>
      <c r="L20" s="69"/>
    </row>
    <row r="21" spans="2:12" x14ac:dyDescent="0.3">
      <c r="B21" s="6" t="s">
        <v>9</v>
      </c>
      <c r="C21" s="16">
        <v>3003</v>
      </c>
      <c r="D21" s="16"/>
      <c r="E21" s="16"/>
      <c r="F21" s="16"/>
      <c r="G21" s="16"/>
      <c r="H21" s="16"/>
      <c r="I21" s="16">
        <v>15800</v>
      </c>
      <c r="J21" s="16"/>
      <c r="K21" s="50">
        <v>516</v>
      </c>
      <c r="L21" s="69"/>
    </row>
    <row r="22" spans="2:12" x14ac:dyDescent="0.3">
      <c r="B22" s="6" t="s">
        <v>115</v>
      </c>
      <c r="C22" s="16">
        <v>1250</v>
      </c>
      <c r="D22" s="16"/>
      <c r="E22" s="16">
        <v>1000</v>
      </c>
      <c r="F22" s="16">
        <v>4000</v>
      </c>
      <c r="G22" s="16">
        <v>4000</v>
      </c>
      <c r="H22" s="16">
        <v>3000</v>
      </c>
      <c r="I22" s="16">
        <v>0</v>
      </c>
      <c r="J22" s="16">
        <v>200</v>
      </c>
      <c r="K22" s="50"/>
      <c r="L22" s="45">
        <v>1000</v>
      </c>
    </row>
    <row r="23" spans="2:12" ht="16.5" x14ac:dyDescent="0.35">
      <c r="B23" s="5" t="s">
        <v>10</v>
      </c>
      <c r="C23" s="33">
        <f>SUM(C5:C22)</f>
        <v>5203</v>
      </c>
      <c r="D23" s="33">
        <f t="shared" ref="D23:K23" si="0">SUM(D5:D22)</f>
        <v>800</v>
      </c>
      <c r="E23" s="33">
        <f t="shared" si="0"/>
        <v>1500</v>
      </c>
      <c r="F23" s="33">
        <f t="shared" si="0"/>
        <v>4000</v>
      </c>
      <c r="G23" s="33">
        <f t="shared" si="0"/>
        <v>4000</v>
      </c>
      <c r="H23" s="33">
        <f t="shared" si="0"/>
        <v>66000</v>
      </c>
      <c r="I23" s="33">
        <f t="shared" si="0"/>
        <v>22390</v>
      </c>
      <c r="J23" s="33">
        <f t="shared" si="0"/>
        <v>4909</v>
      </c>
      <c r="K23" s="33">
        <f t="shared" si="0"/>
        <v>2866</v>
      </c>
      <c r="L23" s="70">
        <v>24883</v>
      </c>
    </row>
    <row r="24" spans="2:12" x14ac:dyDescent="0.3">
      <c r="B24" s="20"/>
      <c r="C24" s="8"/>
      <c r="D24" s="8"/>
      <c r="E24" s="8"/>
      <c r="F24" s="8"/>
      <c r="G24" s="8"/>
      <c r="H24" s="8"/>
    </row>
    <row r="25" spans="2:12" x14ac:dyDescent="0.3">
      <c r="B25" s="20"/>
      <c r="C25" s="8"/>
      <c r="D25" s="8"/>
      <c r="E25" s="8"/>
      <c r="F25" s="8"/>
      <c r="G25" s="8"/>
      <c r="H25" s="8"/>
    </row>
    <row r="26" spans="2:12" x14ac:dyDescent="0.3">
      <c r="B26" s="20"/>
      <c r="C26" s="8"/>
      <c r="D26" s="8"/>
      <c r="E26" s="8"/>
      <c r="F26" s="8"/>
      <c r="G26" s="8"/>
      <c r="H26" s="8"/>
    </row>
  </sheetData>
  <phoneticPr fontId="2" type="noConversion"/>
  <pageMargins left="0.19" right="0.18" top="1" bottom="1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8"/>
  <sheetViews>
    <sheetView topLeftCell="A89" zoomScale="90" workbookViewId="0">
      <selection activeCell="L108" sqref="L108"/>
    </sheetView>
  </sheetViews>
  <sheetFormatPr baseColWidth="10" defaultRowHeight="15" x14ac:dyDescent="0.3"/>
  <cols>
    <col min="1" max="1" width="5.140625" customWidth="1"/>
    <col min="2" max="2" width="27.85546875" style="8" customWidth="1"/>
    <col min="3" max="8" width="11.7109375" style="8" customWidth="1"/>
    <col min="9" max="10" width="11.7109375" style="22" customWidth="1"/>
    <col min="11" max="11" width="11.7109375" style="1" customWidth="1"/>
  </cols>
  <sheetData>
    <row r="2" spans="2:12" ht="16.5" x14ac:dyDescent="0.35">
      <c r="B2" s="3" t="s">
        <v>418</v>
      </c>
    </row>
    <row r="3" spans="2:12" ht="16.5" x14ac:dyDescent="0.35">
      <c r="B3" s="4" t="s">
        <v>961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ht="16.5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10</v>
      </c>
    </row>
    <row r="5" spans="2:12" ht="16.5" x14ac:dyDescent="0.35">
      <c r="B5" s="5" t="s">
        <v>1069</v>
      </c>
      <c r="C5" s="6"/>
      <c r="D5" s="6"/>
      <c r="E5" s="6"/>
      <c r="F5" s="6"/>
      <c r="G5" s="6"/>
      <c r="H5" s="6"/>
      <c r="I5" s="6"/>
      <c r="J5" s="6"/>
      <c r="K5" s="6"/>
      <c r="L5" s="7">
        <v>145</v>
      </c>
    </row>
    <row r="6" spans="2:12" x14ac:dyDescent="0.3">
      <c r="B6" s="7" t="s">
        <v>419</v>
      </c>
      <c r="C6" s="16">
        <v>250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69">
        <v>0</v>
      </c>
    </row>
    <row r="7" spans="2:12" x14ac:dyDescent="0.3">
      <c r="B7" s="7" t="s">
        <v>62</v>
      </c>
      <c r="C7" s="32"/>
      <c r="D7" s="32">
        <v>6200</v>
      </c>
      <c r="E7" s="32"/>
      <c r="F7" s="32"/>
      <c r="G7" s="32"/>
      <c r="H7" s="32"/>
      <c r="I7" s="16">
        <v>1300</v>
      </c>
      <c r="J7" s="16"/>
      <c r="K7" s="16">
        <v>1060</v>
      </c>
      <c r="L7" s="45">
        <v>1000</v>
      </c>
    </row>
    <row r="8" spans="2:12" x14ac:dyDescent="0.3">
      <c r="B8" s="7" t="s">
        <v>971</v>
      </c>
      <c r="C8" s="32"/>
      <c r="D8" s="32">
        <v>10</v>
      </c>
      <c r="E8" s="32"/>
      <c r="F8" s="32"/>
      <c r="G8" s="32">
        <v>158</v>
      </c>
      <c r="H8" s="32">
        <v>123</v>
      </c>
      <c r="I8" s="16"/>
      <c r="J8" s="16"/>
      <c r="K8" s="16"/>
      <c r="L8" s="69"/>
    </row>
    <row r="9" spans="2:12" x14ac:dyDescent="0.3">
      <c r="B9" s="7" t="s">
        <v>738</v>
      </c>
      <c r="C9" s="32">
        <v>452550</v>
      </c>
      <c r="D9" s="32">
        <v>146198</v>
      </c>
      <c r="E9" s="32">
        <v>214609</v>
      </c>
      <c r="F9" s="32">
        <v>465631</v>
      </c>
      <c r="G9" s="32">
        <v>291168</v>
      </c>
      <c r="H9" s="32">
        <v>254376</v>
      </c>
      <c r="I9" s="16">
        <v>385921</v>
      </c>
      <c r="J9" s="16">
        <v>299966</v>
      </c>
      <c r="K9" s="16">
        <v>484851</v>
      </c>
      <c r="L9" s="95">
        <v>168121</v>
      </c>
    </row>
    <row r="10" spans="2:12" x14ac:dyDescent="0.3">
      <c r="B10" s="7" t="s">
        <v>63</v>
      </c>
      <c r="C10" s="32">
        <v>18274</v>
      </c>
      <c r="D10" s="32">
        <v>9590</v>
      </c>
      <c r="E10" s="32">
        <v>22882</v>
      </c>
      <c r="F10" s="32">
        <v>27213</v>
      </c>
      <c r="G10" s="32">
        <v>13101</v>
      </c>
      <c r="H10" s="32">
        <v>10556</v>
      </c>
      <c r="I10" s="16">
        <v>4500</v>
      </c>
      <c r="J10" s="16">
        <v>10556</v>
      </c>
      <c r="K10" s="16">
        <v>20587</v>
      </c>
      <c r="L10" s="95">
        <v>17453</v>
      </c>
    </row>
    <row r="11" spans="2:12" x14ac:dyDescent="0.3">
      <c r="B11" s="7" t="s">
        <v>64</v>
      </c>
      <c r="C11" s="32">
        <v>16949</v>
      </c>
      <c r="D11" s="32">
        <v>22950</v>
      </c>
      <c r="E11" s="32">
        <v>8917</v>
      </c>
      <c r="F11" s="32">
        <v>20607</v>
      </c>
      <c r="G11" s="32">
        <v>55466</v>
      </c>
      <c r="H11" s="32">
        <v>33219</v>
      </c>
      <c r="I11" s="16">
        <v>0</v>
      </c>
      <c r="J11" s="16">
        <v>33219</v>
      </c>
      <c r="K11" s="16">
        <v>417</v>
      </c>
      <c r="L11" s="45">
        <v>2021</v>
      </c>
    </row>
    <row r="12" spans="2:12" x14ac:dyDescent="0.3">
      <c r="B12" s="7" t="s">
        <v>65</v>
      </c>
      <c r="C12" s="32"/>
      <c r="D12" s="32"/>
      <c r="E12" s="32"/>
      <c r="F12" s="32"/>
      <c r="G12" s="32"/>
      <c r="H12" s="32"/>
      <c r="I12" s="16">
        <v>800</v>
      </c>
      <c r="J12" s="16"/>
      <c r="K12" s="16"/>
      <c r="L12" s="69"/>
    </row>
    <row r="13" spans="2:12" x14ac:dyDescent="0.3">
      <c r="B13" s="7" t="s">
        <v>66</v>
      </c>
      <c r="C13" s="16">
        <v>12423</v>
      </c>
      <c r="D13" s="16">
        <v>8063</v>
      </c>
      <c r="E13" s="16">
        <v>11619</v>
      </c>
      <c r="F13" s="16">
        <v>17242</v>
      </c>
      <c r="G13" s="16">
        <v>8424</v>
      </c>
      <c r="H13" s="16">
        <v>6029</v>
      </c>
      <c r="I13" s="16">
        <v>8138</v>
      </c>
      <c r="J13" s="16">
        <v>19762</v>
      </c>
      <c r="K13" s="16">
        <v>26864</v>
      </c>
      <c r="L13" s="45">
        <v>4977</v>
      </c>
    </row>
    <row r="14" spans="2:12" x14ac:dyDescent="0.3">
      <c r="B14" s="7" t="s">
        <v>3</v>
      </c>
      <c r="C14" s="16">
        <v>15875</v>
      </c>
      <c r="D14" s="16">
        <v>34381</v>
      </c>
      <c r="E14" s="16">
        <v>27051</v>
      </c>
      <c r="F14" s="16">
        <v>14294</v>
      </c>
      <c r="G14" s="16">
        <v>7498</v>
      </c>
      <c r="H14" s="16">
        <v>18580</v>
      </c>
      <c r="I14" s="16"/>
      <c r="J14" s="16"/>
      <c r="K14" s="16"/>
      <c r="L14" s="45">
        <v>54246</v>
      </c>
    </row>
    <row r="15" spans="2:12" x14ac:dyDescent="0.3">
      <c r="B15" s="7" t="s">
        <v>67</v>
      </c>
      <c r="C15" s="16">
        <v>4006</v>
      </c>
      <c r="D15" s="16"/>
      <c r="E15" s="16">
        <v>20</v>
      </c>
      <c r="F15" s="16"/>
      <c r="G15" s="16"/>
      <c r="H15" s="16"/>
      <c r="I15" s="16"/>
      <c r="J15" s="16">
        <v>1700</v>
      </c>
      <c r="K15" s="16">
        <v>25</v>
      </c>
      <c r="L15" s="69"/>
    </row>
    <row r="16" spans="2:12" x14ac:dyDescent="0.3">
      <c r="B16" s="7" t="s">
        <v>1088</v>
      </c>
      <c r="C16" s="16"/>
      <c r="D16" s="16"/>
      <c r="E16" s="16"/>
      <c r="F16" s="16"/>
      <c r="G16" s="16"/>
      <c r="H16" s="16"/>
      <c r="I16" s="16"/>
      <c r="J16" s="16"/>
      <c r="K16" s="16"/>
      <c r="L16" s="45">
        <v>36610</v>
      </c>
    </row>
    <row r="17" spans="2:12" x14ac:dyDescent="0.3">
      <c r="B17" s="7" t="s">
        <v>1093</v>
      </c>
      <c r="C17" s="16"/>
      <c r="D17" s="16"/>
      <c r="E17" s="16"/>
      <c r="F17" s="16"/>
      <c r="G17" s="16"/>
      <c r="H17" s="16"/>
      <c r="I17" s="16"/>
      <c r="J17" s="16"/>
      <c r="K17" s="16"/>
      <c r="L17" s="95">
        <v>12670</v>
      </c>
    </row>
    <row r="18" spans="2:12" x14ac:dyDescent="0.3">
      <c r="B18" s="7" t="s">
        <v>68</v>
      </c>
      <c r="C18" s="16">
        <v>299</v>
      </c>
      <c r="D18" s="16"/>
      <c r="E18" s="16"/>
      <c r="F18" s="16"/>
      <c r="G18" s="16"/>
      <c r="H18" s="16"/>
      <c r="I18" s="16"/>
      <c r="J18" s="16"/>
      <c r="K18" s="16"/>
      <c r="L18" s="69"/>
    </row>
    <row r="19" spans="2:12" x14ac:dyDescent="0.3">
      <c r="B19" s="7" t="s">
        <v>972</v>
      </c>
      <c r="C19" s="16"/>
      <c r="D19" s="16">
        <v>53</v>
      </c>
      <c r="E19" s="16"/>
      <c r="F19" s="16"/>
      <c r="G19" s="16">
        <v>50</v>
      </c>
      <c r="H19" s="16">
        <v>2451</v>
      </c>
      <c r="I19" s="16"/>
      <c r="J19" s="16"/>
      <c r="K19" s="16"/>
      <c r="L19" s="69"/>
    </row>
    <row r="20" spans="2:12" x14ac:dyDescent="0.3">
      <c r="B20" s="7" t="s">
        <v>1070</v>
      </c>
      <c r="C20" s="16"/>
      <c r="D20" s="16"/>
      <c r="E20" s="16"/>
      <c r="F20" s="16"/>
      <c r="G20" s="16"/>
      <c r="H20" s="16"/>
      <c r="I20" s="16"/>
      <c r="J20" s="16"/>
      <c r="K20" s="16"/>
      <c r="L20" s="95">
        <v>205678</v>
      </c>
    </row>
    <row r="21" spans="2:12" x14ac:dyDescent="0.3">
      <c r="B21" s="7" t="s">
        <v>69</v>
      </c>
      <c r="C21" s="16">
        <v>1200</v>
      </c>
      <c r="D21" s="16"/>
      <c r="E21" s="16"/>
      <c r="F21" s="16"/>
      <c r="G21" s="16"/>
      <c r="H21" s="16"/>
      <c r="I21" s="16">
        <v>20</v>
      </c>
      <c r="J21" s="16"/>
      <c r="K21" s="16"/>
      <c r="L21" s="69"/>
    </row>
    <row r="22" spans="2:12" ht="16.5" x14ac:dyDescent="0.35">
      <c r="B22" s="7" t="s">
        <v>70</v>
      </c>
      <c r="C22" s="33"/>
      <c r="D22" s="33"/>
      <c r="E22" s="33"/>
      <c r="F22" s="33"/>
      <c r="G22" s="33"/>
      <c r="H22" s="33"/>
      <c r="I22" s="16"/>
      <c r="J22" s="16">
        <v>5311</v>
      </c>
      <c r="K22" s="16">
        <v>22321</v>
      </c>
      <c r="L22" s="69">
        <v>466</v>
      </c>
    </row>
    <row r="23" spans="2:12" x14ac:dyDescent="0.3">
      <c r="B23" s="7" t="s">
        <v>71</v>
      </c>
      <c r="C23" s="16">
        <v>22818</v>
      </c>
      <c r="D23" s="16">
        <v>7400</v>
      </c>
      <c r="E23" s="16">
        <v>3476</v>
      </c>
      <c r="F23" s="16">
        <v>43124</v>
      </c>
      <c r="G23" s="16">
        <v>14143</v>
      </c>
      <c r="H23" s="16">
        <v>16936</v>
      </c>
      <c r="I23" s="16">
        <v>9986</v>
      </c>
      <c r="J23" s="16">
        <v>25865</v>
      </c>
      <c r="K23" s="16">
        <v>36545</v>
      </c>
      <c r="L23" s="95">
        <v>31080</v>
      </c>
    </row>
    <row r="24" spans="2:12" x14ac:dyDescent="0.3">
      <c r="B24" s="7" t="s">
        <v>72</v>
      </c>
      <c r="C24" s="16">
        <v>15696</v>
      </c>
      <c r="D24" s="16">
        <v>5777</v>
      </c>
      <c r="E24" s="16"/>
      <c r="F24" s="16">
        <v>12444</v>
      </c>
      <c r="G24" s="16">
        <v>12428</v>
      </c>
      <c r="H24" s="16">
        <v>1817</v>
      </c>
      <c r="I24" s="16">
        <v>16817</v>
      </c>
      <c r="J24" s="16">
        <v>22672</v>
      </c>
      <c r="K24" s="16">
        <v>285</v>
      </c>
      <c r="L24" s="69"/>
    </row>
    <row r="25" spans="2:12" x14ac:dyDescent="0.3">
      <c r="B25" s="7" t="s">
        <v>73</v>
      </c>
      <c r="C25" s="16"/>
      <c r="D25" s="16"/>
      <c r="E25" s="16"/>
      <c r="F25" s="16"/>
      <c r="G25" s="16">
        <v>300</v>
      </c>
      <c r="H25" s="16">
        <v>400</v>
      </c>
      <c r="I25" s="16">
        <v>300</v>
      </c>
      <c r="J25" s="16">
        <v>653</v>
      </c>
      <c r="K25" s="16">
        <v>260</v>
      </c>
      <c r="L25" s="69">
        <v>193</v>
      </c>
    </row>
    <row r="26" spans="2:12" x14ac:dyDescent="0.3">
      <c r="B26" s="7" t="s">
        <v>74</v>
      </c>
      <c r="C26" s="16"/>
      <c r="D26" s="16"/>
      <c r="E26" s="16"/>
      <c r="F26" s="16"/>
      <c r="G26" s="16">
        <v>300</v>
      </c>
      <c r="H26" s="16">
        <v>400</v>
      </c>
      <c r="I26" s="16">
        <v>300</v>
      </c>
      <c r="J26" s="16">
        <v>669</v>
      </c>
      <c r="K26" s="16">
        <v>262</v>
      </c>
      <c r="L26" s="69">
        <v>341</v>
      </c>
    </row>
    <row r="27" spans="2:12" x14ac:dyDescent="0.3">
      <c r="B27" s="7" t="s">
        <v>787</v>
      </c>
      <c r="C27" s="16">
        <v>12252</v>
      </c>
      <c r="D27" s="16">
        <v>4877</v>
      </c>
      <c r="E27" s="16">
        <v>4600</v>
      </c>
      <c r="F27" s="16">
        <v>5000</v>
      </c>
      <c r="G27" s="16">
        <v>4000</v>
      </c>
      <c r="H27" s="16">
        <v>5404</v>
      </c>
      <c r="I27" s="16">
        <v>3998</v>
      </c>
      <c r="J27" s="16">
        <v>7206</v>
      </c>
      <c r="K27" s="16">
        <v>6021</v>
      </c>
      <c r="L27" s="45">
        <v>8578</v>
      </c>
    </row>
    <row r="28" spans="2:12" x14ac:dyDescent="0.3">
      <c r="B28" s="7" t="s">
        <v>420</v>
      </c>
      <c r="C28" s="16">
        <v>133</v>
      </c>
      <c r="D28" s="16"/>
      <c r="E28" s="16">
        <v>35</v>
      </c>
      <c r="F28" s="16"/>
      <c r="G28" s="16"/>
      <c r="H28" s="16"/>
      <c r="I28" s="16"/>
      <c r="J28" s="16"/>
      <c r="K28" s="16"/>
      <c r="L28" s="69"/>
    </row>
    <row r="29" spans="2:12" x14ac:dyDescent="0.3">
      <c r="B29" s="7" t="s">
        <v>75</v>
      </c>
      <c r="C29" s="16"/>
      <c r="D29" s="16"/>
      <c r="E29" s="16"/>
      <c r="F29" s="16"/>
      <c r="G29" s="16"/>
      <c r="H29" s="16"/>
      <c r="I29" s="16">
        <v>2000</v>
      </c>
      <c r="J29" s="16"/>
      <c r="K29" s="16"/>
      <c r="L29" s="69"/>
    </row>
    <row r="30" spans="2:12" x14ac:dyDescent="0.3">
      <c r="B30" s="7" t="s">
        <v>1067</v>
      </c>
      <c r="C30" s="16"/>
      <c r="D30" s="16"/>
      <c r="E30" s="16"/>
      <c r="F30" s="16"/>
      <c r="G30" s="16"/>
      <c r="H30" s="16"/>
      <c r="I30" s="16"/>
      <c r="J30" s="16"/>
      <c r="K30" s="16"/>
      <c r="L30" s="69">
        <v>50</v>
      </c>
    </row>
    <row r="31" spans="2:12" x14ac:dyDescent="0.3">
      <c r="B31" s="7" t="s">
        <v>76</v>
      </c>
      <c r="C31" s="16"/>
      <c r="D31" s="16"/>
      <c r="E31" s="16"/>
      <c r="F31" s="16"/>
      <c r="G31" s="16"/>
      <c r="H31" s="16"/>
      <c r="I31" s="16">
        <v>1751</v>
      </c>
      <c r="J31" s="16"/>
      <c r="K31" s="16"/>
      <c r="L31" s="69"/>
    </row>
    <row r="32" spans="2:12" x14ac:dyDescent="0.3">
      <c r="B32" s="7" t="s">
        <v>77</v>
      </c>
      <c r="C32" s="16"/>
      <c r="D32" s="16"/>
      <c r="E32" s="16"/>
      <c r="F32" s="16"/>
      <c r="G32" s="16"/>
      <c r="H32" s="16"/>
      <c r="I32" s="16">
        <v>114</v>
      </c>
      <c r="J32" s="16"/>
      <c r="K32" s="16"/>
      <c r="L32" s="69"/>
    </row>
    <row r="33" spans="2:12" x14ac:dyDescent="0.3">
      <c r="B33" s="7" t="s">
        <v>421</v>
      </c>
      <c r="C33" s="16">
        <v>12</v>
      </c>
      <c r="D33" s="16"/>
      <c r="E33" s="16"/>
      <c r="F33" s="16"/>
      <c r="G33" s="16"/>
      <c r="H33" s="16"/>
      <c r="I33" s="16"/>
      <c r="J33" s="16"/>
      <c r="K33" s="16"/>
      <c r="L33" s="69"/>
    </row>
    <row r="34" spans="2:12" x14ac:dyDescent="0.3">
      <c r="B34" s="7" t="s">
        <v>422</v>
      </c>
      <c r="C34" s="16">
        <v>10</v>
      </c>
      <c r="D34" s="16"/>
      <c r="E34" s="16"/>
      <c r="F34" s="16"/>
      <c r="G34" s="16"/>
      <c r="H34" s="16"/>
      <c r="I34" s="16"/>
      <c r="J34" s="16"/>
      <c r="K34" s="16"/>
      <c r="L34" s="69"/>
    </row>
    <row r="35" spans="2:12" x14ac:dyDescent="0.3">
      <c r="B35" s="7" t="s">
        <v>7</v>
      </c>
      <c r="C35" s="16"/>
      <c r="D35" s="16"/>
      <c r="E35" s="16"/>
      <c r="F35" s="16"/>
      <c r="G35" s="16"/>
      <c r="H35" s="16"/>
      <c r="I35" s="16">
        <v>1898</v>
      </c>
      <c r="J35" s="16"/>
      <c r="K35" s="16"/>
      <c r="L35" s="69"/>
    </row>
    <row r="36" spans="2:12" x14ac:dyDescent="0.3">
      <c r="B36" s="7" t="s">
        <v>78</v>
      </c>
      <c r="C36" s="16">
        <v>779</v>
      </c>
      <c r="D36" s="16">
        <v>6429</v>
      </c>
      <c r="E36" s="16">
        <v>6666</v>
      </c>
      <c r="F36" s="16">
        <v>2294</v>
      </c>
      <c r="G36" s="16">
        <v>2000</v>
      </c>
      <c r="H36" s="16">
        <v>1000</v>
      </c>
      <c r="I36" s="16"/>
      <c r="J36" s="16">
        <v>2300</v>
      </c>
      <c r="K36" s="16">
        <v>8640</v>
      </c>
      <c r="L36" s="45">
        <v>100000</v>
      </c>
    </row>
    <row r="37" spans="2:12" x14ac:dyDescent="0.3">
      <c r="B37" s="7" t="s">
        <v>423</v>
      </c>
      <c r="C37" s="16">
        <v>5</v>
      </c>
      <c r="D37" s="16"/>
      <c r="E37" s="16"/>
      <c r="F37" s="16"/>
      <c r="G37" s="16"/>
      <c r="H37" s="16"/>
      <c r="I37" s="16"/>
      <c r="J37" s="16"/>
      <c r="K37" s="16">
        <v>3</v>
      </c>
      <c r="L37" s="69"/>
    </row>
    <row r="38" spans="2:12" x14ac:dyDescent="0.3">
      <c r="B38" s="7" t="s">
        <v>1071</v>
      </c>
      <c r="C38" s="16"/>
      <c r="D38" s="16"/>
      <c r="E38" s="16"/>
      <c r="F38" s="16"/>
      <c r="G38" s="16"/>
      <c r="H38" s="16"/>
      <c r="I38" s="16"/>
      <c r="J38" s="16"/>
      <c r="K38" s="16"/>
      <c r="L38" s="45">
        <v>15000</v>
      </c>
    </row>
    <row r="39" spans="2:12" x14ac:dyDescent="0.3">
      <c r="B39" s="7" t="s">
        <v>1072</v>
      </c>
      <c r="C39" s="16"/>
      <c r="D39" s="16"/>
      <c r="E39" s="16"/>
      <c r="F39" s="16"/>
      <c r="G39" s="16"/>
      <c r="H39" s="16"/>
      <c r="I39" s="16"/>
      <c r="J39" s="16"/>
      <c r="K39" s="16"/>
      <c r="L39" s="45">
        <v>21400</v>
      </c>
    </row>
    <row r="40" spans="2:12" x14ac:dyDescent="0.3">
      <c r="B40" s="7" t="s">
        <v>1090</v>
      </c>
      <c r="C40" s="16"/>
      <c r="D40" s="16"/>
      <c r="E40" s="16"/>
      <c r="F40" s="16"/>
      <c r="G40" s="16"/>
      <c r="H40" s="16"/>
      <c r="I40" s="16"/>
      <c r="J40" s="16"/>
      <c r="K40" s="16"/>
      <c r="L40" s="45">
        <v>22543</v>
      </c>
    </row>
    <row r="41" spans="2:12" x14ac:dyDescent="0.3">
      <c r="B41" s="7" t="s">
        <v>79</v>
      </c>
      <c r="C41" s="16"/>
      <c r="D41" s="16"/>
      <c r="E41" s="16"/>
      <c r="F41" s="16"/>
      <c r="G41" s="16"/>
      <c r="H41" s="16"/>
      <c r="I41" s="16">
        <v>3811</v>
      </c>
      <c r="J41" s="16">
        <v>1155</v>
      </c>
      <c r="K41" s="16"/>
      <c r="L41" s="97">
        <v>555</v>
      </c>
    </row>
    <row r="42" spans="2:12" x14ac:dyDescent="0.3">
      <c r="B42" s="7" t="s">
        <v>1068</v>
      </c>
      <c r="C42" s="16"/>
      <c r="D42" s="16"/>
      <c r="E42" s="16"/>
      <c r="F42" s="16"/>
      <c r="G42" s="16"/>
      <c r="H42" s="16"/>
      <c r="I42" s="16"/>
      <c r="J42" s="16"/>
      <c r="K42" s="16"/>
      <c r="L42" s="45">
        <v>3630</v>
      </c>
    </row>
    <row r="43" spans="2:12" x14ac:dyDescent="0.3">
      <c r="B43" s="7" t="s">
        <v>1092</v>
      </c>
      <c r="C43" s="16"/>
      <c r="D43" s="16"/>
      <c r="E43" s="16"/>
      <c r="F43" s="16"/>
      <c r="G43" s="16"/>
      <c r="H43" s="16"/>
      <c r="I43" s="16"/>
      <c r="J43" s="16"/>
      <c r="K43" s="16"/>
      <c r="L43" s="45">
        <v>200</v>
      </c>
    </row>
    <row r="44" spans="2:12" x14ac:dyDescent="0.3">
      <c r="B44" s="7" t="s">
        <v>1089</v>
      </c>
      <c r="C44" s="16"/>
      <c r="D44" s="16"/>
      <c r="E44" s="16"/>
      <c r="F44" s="16"/>
      <c r="G44" s="16"/>
      <c r="H44" s="16"/>
      <c r="I44" s="16"/>
      <c r="J44" s="16"/>
      <c r="K44" s="16"/>
      <c r="L44" s="45">
        <v>63</v>
      </c>
    </row>
    <row r="45" spans="2:12" x14ac:dyDescent="0.3">
      <c r="B45" s="7" t="s">
        <v>424</v>
      </c>
      <c r="C45" s="16">
        <v>241</v>
      </c>
      <c r="D45" s="16"/>
      <c r="E45" s="16">
        <v>12</v>
      </c>
      <c r="F45" s="16"/>
      <c r="G45" s="16"/>
      <c r="H45" s="16"/>
      <c r="I45" s="16"/>
      <c r="J45" s="16"/>
      <c r="K45" s="16"/>
      <c r="L45" s="69"/>
    </row>
    <row r="46" spans="2:12" x14ac:dyDescent="0.3">
      <c r="B46" s="7" t="s">
        <v>1091</v>
      </c>
      <c r="C46" s="16"/>
      <c r="D46" s="16"/>
      <c r="E46" s="16"/>
      <c r="F46" s="16"/>
      <c r="G46" s="16"/>
      <c r="H46" s="16"/>
      <c r="I46" s="16"/>
      <c r="J46" s="16"/>
      <c r="K46" s="16"/>
      <c r="L46" s="45">
        <v>3689</v>
      </c>
    </row>
    <row r="47" spans="2:12" x14ac:dyDescent="0.3">
      <c r="B47" s="7" t="s">
        <v>954</v>
      </c>
      <c r="C47" s="16"/>
      <c r="D47" s="16">
        <v>210</v>
      </c>
      <c r="E47" s="16"/>
      <c r="F47" s="16"/>
      <c r="G47" s="16"/>
      <c r="H47" s="16"/>
      <c r="I47" s="16"/>
      <c r="J47" s="16"/>
      <c r="K47" s="16"/>
      <c r="L47" s="69"/>
    </row>
    <row r="48" spans="2:12" x14ac:dyDescent="0.3">
      <c r="B48" s="7" t="s">
        <v>425</v>
      </c>
      <c r="C48" s="16">
        <v>3000</v>
      </c>
      <c r="D48" s="16"/>
      <c r="E48" s="16"/>
      <c r="F48" s="16"/>
      <c r="G48" s="16"/>
      <c r="H48" s="16"/>
      <c r="I48" s="16"/>
      <c r="J48" s="16"/>
      <c r="K48" s="16"/>
      <c r="L48" s="69"/>
    </row>
    <row r="49" spans="2:13" x14ac:dyDescent="0.3">
      <c r="B49" s="7" t="s">
        <v>80</v>
      </c>
      <c r="C49" s="16"/>
      <c r="D49" s="16"/>
      <c r="E49" s="16"/>
      <c r="F49" s="16"/>
      <c r="G49" s="16"/>
      <c r="H49" s="16">
        <v>121</v>
      </c>
      <c r="I49" s="16"/>
      <c r="J49" s="16">
        <v>121</v>
      </c>
      <c r="K49" s="16"/>
      <c r="L49" s="69"/>
    </row>
    <row r="50" spans="2:13" x14ac:dyDescent="0.3">
      <c r="B50" s="7" t="s">
        <v>662</v>
      </c>
      <c r="C50" s="16"/>
      <c r="D50" s="16"/>
      <c r="E50" s="16"/>
      <c r="F50" s="16">
        <v>1000</v>
      </c>
      <c r="G50" s="16"/>
      <c r="H50" s="16"/>
      <c r="I50" s="16"/>
      <c r="J50" s="16"/>
      <c r="K50" s="16">
        <v>150</v>
      </c>
      <c r="L50" s="69">
        <v>100</v>
      </c>
    </row>
    <row r="51" spans="2:13" x14ac:dyDescent="0.3">
      <c r="B51" s="7" t="s">
        <v>788</v>
      </c>
      <c r="C51" s="16">
        <v>51468</v>
      </c>
      <c r="D51" s="16">
        <v>4269</v>
      </c>
      <c r="E51" s="16">
        <v>13885</v>
      </c>
      <c r="F51" s="16">
        <v>56900</v>
      </c>
      <c r="G51" s="16">
        <v>21669</v>
      </c>
      <c r="H51" s="16">
        <v>54572</v>
      </c>
      <c r="I51" s="16">
        <v>23850</v>
      </c>
      <c r="J51" s="16">
        <v>6552</v>
      </c>
      <c r="K51" s="16">
        <v>73349</v>
      </c>
      <c r="L51" s="45">
        <v>58427</v>
      </c>
    </row>
    <row r="52" spans="2:13" x14ac:dyDescent="0.3">
      <c r="B52" s="7" t="s">
        <v>789</v>
      </c>
      <c r="C52" s="16">
        <v>10898</v>
      </c>
      <c r="D52" s="16">
        <v>1649</v>
      </c>
      <c r="E52" s="16">
        <v>500</v>
      </c>
      <c r="F52" s="16"/>
      <c r="G52" s="16">
        <v>25</v>
      </c>
      <c r="H52" s="16"/>
      <c r="I52" s="16">
        <v>2390</v>
      </c>
      <c r="J52" s="16">
        <v>352</v>
      </c>
      <c r="K52" s="16">
        <v>16123</v>
      </c>
      <c r="L52" s="45">
        <v>4321</v>
      </c>
    </row>
    <row r="53" spans="2:13" x14ac:dyDescent="0.3">
      <c r="B53" s="7" t="s">
        <v>790</v>
      </c>
      <c r="C53" s="16">
        <v>109962</v>
      </c>
      <c r="D53" s="16">
        <v>70183</v>
      </c>
      <c r="E53" s="16">
        <v>76042</v>
      </c>
      <c r="F53" s="16">
        <v>101625</v>
      </c>
      <c r="G53" s="16">
        <v>140103</v>
      </c>
      <c r="H53" s="16">
        <v>85087</v>
      </c>
      <c r="I53" s="16">
        <v>254827</v>
      </c>
      <c r="J53" s="16">
        <v>166621</v>
      </c>
      <c r="K53" s="16">
        <v>487184</v>
      </c>
      <c r="L53" s="45">
        <v>334000</v>
      </c>
      <c r="M53" s="37">
        <v>1108023</v>
      </c>
    </row>
    <row r="54" spans="2:13" x14ac:dyDescent="0.3">
      <c r="B54" s="7" t="s">
        <v>1014</v>
      </c>
      <c r="C54" s="16"/>
      <c r="D54" s="16"/>
      <c r="E54" s="16"/>
      <c r="F54" s="16"/>
      <c r="G54" s="16">
        <v>50</v>
      </c>
      <c r="H54" s="16">
        <v>48</v>
      </c>
      <c r="I54" s="16"/>
      <c r="J54" s="16"/>
      <c r="K54" s="16"/>
      <c r="L54" s="69"/>
    </row>
    <row r="55" spans="2:13" x14ac:dyDescent="0.3">
      <c r="B55" s="7" t="s">
        <v>81</v>
      </c>
      <c r="C55" s="16"/>
      <c r="D55" s="16"/>
      <c r="E55" s="16"/>
      <c r="F55" s="16"/>
      <c r="G55" s="16"/>
      <c r="H55" s="16"/>
      <c r="I55" s="16">
        <v>48</v>
      </c>
      <c r="J55" s="16"/>
      <c r="K55" s="16"/>
      <c r="L55" s="69"/>
    </row>
    <row r="56" spans="2:13" x14ac:dyDescent="0.3">
      <c r="B56" s="7" t="s">
        <v>82</v>
      </c>
      <c r="C56" s="16">
        <v>10007</v>
      </c>
      <c r="D56" s="16">
        <v>8000</v>
      </c>
      <c r="E56" s="16"/>
      <c r="F56" s="16"/>
      <c r="G56" s="16">
        <v>200</v>
      </c>
      <c r="H56" s="16"/>
      <c r="I56" s="16">
        <v>132</v>
      </c>
      <c r="J56" s="16">
        <v>188</v>
      </c>
      <c r="K56" s="16">
        <v>33</v>
      </c>
      <c r="L56" s="69"/>
    </row>
    <row r="57" spans="2:13" x14ac:dyDescent="0.3">
      <c r="B57" s="7" t="s">
        <v>1073</v>
      </c>
      <c r="C57" s="16"/>
      <c r="D57" s="16"/>
      <c r="E57" s="16"/>
      <c r="F57" s="16"/>
      <c r="G57" s="16"/>
      <c r="H57" s="16"/>
      <c r="I57" s="16"/>
      <c r="J57" s="16"/>
      <c r="K57" s="16"/>
      <c r="L57" s="45">
        <v>8000</v>
      </c>
    </row>
    <row r="58" spans="2:13" x14ac:dyDescent="0.3">
      <c r="B58" s="7" t="s">
        <v>955</v>
      </c>
      <c r="C58" s="16">
        <v>45</v>
      </c>
      <c r="D58" s="16"/>
      <c r="E58" s="16"/>
      <c r="F58" s="16"/>
      <c r="G58" s="16"/>
      <c r="H58" s="16"/>
      <c r="I58" s="16">
        <v>9470</v>
      </c>
      <c r="J58" s="16">
        <v>250</v>
      </c>
      <c r="K58" s="16"/>
      <c r="L58" s="69"/>
    </row>
    <row r="59" spans="2:13" x14ac:dyDescent="0.3">
      <c r="B59" s="7" t="s">
        <v>1074</v>
      </c>
      <c r="C59" s="16"/>
      <c r="D59" s="16"/>
      <c r="E59" s="16"/>
      <c r="F59" s="16"/>
      <c r="G59" s="16"/>
      <c r="H59" s="16"/>
      <c r="I59" s="16"/>
      <c r="J59" s="16"/>
      <c r="K59" s="16"/>
      <c r="L59" s="45">
        <v>100000</v>
      </c>
    </row>
    <row r="60" spans="2:13" x14ac:dyDescent="0.3">
      <c r="B60" s="7" t="s">
        <v>1075</v>
      </c>
      <c r="C60" s="16"/>
      <c r="D60" s="16"/>
      <c r="E60" s="16"/>
      <c r="F60" s="16"/>
      <c r="G60" s="16"/>
      <c r="H60" s="16"/>
      <c r="I60" s="16"/>
      <c r="J60" s="16"/>
      <c r="K60" s="16"/>
      <c r="L60" s="45">
        <v>23812</v>
      </c>
    </row>
    <row r="61" spans="2:13" x14ac:dyDescent="0.3">
      <c r="B61" s="7" t="s">
        <v>1076</v>
      </c>
      <c r="C61" s="16"/>
      <c r="D61" s="16"/>
      <c r="E61" s="16"/>
      <c r="F61" s="16"/>
      <c r="G61" s="16"/>
      <c r="H61" s="16"/>
      <c r="I61" s="16"/>
      <c r="J61" s="16"/>
      <c r="K61" s="16"/>
      <c r="L61" s="45">
        <v>6000</v>
      </c>
    </row>
    <row r="62" spans="2:13" x14ac:dyDescent="0.3">
      <c r="B62" s="7" t="s">
        <v>1077</v>
      </c>
      <c r="C62" s="16"/>
      <c r="D62" s="16"/>
      <c r="E62" s="16"/>
      <c r="F62" s="16"/>
      <c r="G62" s="16"/>
      <c r="H62" s="16"/>
      <c r="I62" s="16"/>
      <c r="J62" s="16"/>
      <c r="K62" s="16"/>
      <c r="L62" s="45">
        <v>72200</v>
      </c>
    </row>
    <row r="63" spans="2:13" x14ac:dyDescent="0.3">
      <c r="B63" s="7" t="s">
        <v>1083</v>
      </c>
      <c r="C63" s="16"/>
      <c r="D63" s="16"/>
      <c r="E63" s="16"/>
      <c r="F63" s="16"/>
      <c r="G63" s="16"/>
      <c r="H63" s="16"/>
      <c r="I63" s="16"/>
      <c r="J63" s="16"/>
      <c r="K63" s="16"/>
      <c r="L63" s="45">
        <v>994</v>
      </c>
    </row>
    <row r="64" spans="2:13" x14ac:dyDescent="0.3">
      <c r="B64" s="7" t="s">
        <v>83</v>
      </c>
      <c r="C64" s="16"/>
      <c r="D64" s="16"/>
      <c r="E64" s="16"/>
      <c r="F64" s="16"/>
      <c r="G64" s="16"/>
      <c r="H64" s="16"/>
      <c r="I64" s="16">
        <v>700</v>
      </c>
      <c r="J64" s="16"/>
      <c r="K64" s="16"/>
      <c r="L64" s="69">
        <v>546</v>
      </c>
    </row>
    <row r="65" spans="2:12" x14ac:dyDescent="0.3">
      <c r="B65" s="7" t="s">
        <v>84</v>
      </c>
      <c r="C65" s="16">
        <v>1</v>
      </c>
      <c r="D65" s="16"/>
      <c r="E65" s="16">
        <v>3000</v>
      </c>
      <c r="F65" s="16">
        <v>3000</v>
      </c>
      <c r="G65" s="16">
        <v>3000</v>
      </c>
      <c r="H65" s="16">
        <v>2000</v>
      </c>
      <c r="I65" s="16">
        <v>600</v>
      </c>
      <c r="J65" s="16">
        <v>2180</v>
      </c>
      <c r="K65" s="16">
        <v>1</v>
      </c>
      <c r="L65" s="69"/>
    </row>
    <row r="66" spans="2:12" x14ac:dyDescent="0.3">
      <c r="B66" s="7" t="s">
        <v>791</v>
      </c>
      <c r="C66" s="16">
        <v>11877</v>
      </c>
      <c r="D66" s="16">
        <v>18910</v>
      </c>
      <c r="E66" s="16">
        <v>4599</v>
      </c>
      <c r="F66" s="16">
        <v>3999</v>
      </c>
      <c r="G66" s="16">
        <v>274</v>
      </c>
      <c r="H66" s="16"/>
      <c r="I66" s="16">
        <v>800</v>
      </c>
      <c r="J66" s="16"/>
      <c r="K66" s="16">
        <v>945</v>
      </c>
      <c r="L66" s="69">
        <v>140</v>
      </c>
    </row>
    <row r="67" spans="2:12" x14ac:dyDescent="0.3">
      <c r="B67" s="7" t="s">
        <v>1015</v>
      </c>
      <c r="C67" s="16"/>
      <c r="D67" s="16"/>
      <c r="E67" s="16"/>
      <c r="F67" s="16"/>
      <c r="G67" s="16">
        <v>100</v>
      </c>
      <c r="H67" s="16">
        <v>96</v>
      </c>
      <c r="I67" s="16"/>
      <c r="J67" s="16"/>
      <c r="K67" s="16"/>
      <c r="L67" s="69"/>
    </row>
    <row r="68" spans="2:12" x14ac:dyDescent="0.3">
      <c r="B68" s="7" t="s">
        <v>1078</v>
      </c>
      <c r="C68" s="16"/>
      <c r="D68" s="16"/>
      <c r="E68" s="16"/>
      <c r="F68" s="16"/>
      <c r="G68" s="16"/>
      <c r="H68" s="16"/>
      <c r="I68" s="16"/>
      <c r="J68" s="16"/>
      <c r="K68" s="16"/>
      <c r="L68" s="69">
        <v>60</v>
      </c>
    </row>
    <row r="69" spans="2:12" x14ac:dyDescent="0.3">
      <c r="B69" s="7" t="s">
        <v>1079</v>
      </c>
      <c r="C69" s="16"/>
      <c r="D69" s="16"/>
      <c r="E69" s="16"/>
      <c r="F69" s="16"/>
      <c r="G69" s="16"/>
      <c r="H69" s="16"/>
      <c r="I69" s="16"/>
      <c r="J69" s="16"/>
      <c r="K69" s="16"/>
      <c r="L69" s="45">
        <v>1180</v>
      </c>
    </row>
    <row r="70" spans="2:12" x14ac:dyDescent="0.3">
      <c r="B70" s="7" t="s">
        <v>792</v>
      </c>
      <c r="C70" s="16">
        <v>12967</v>
      </c>
      <c r="D70" s="16">
        <v>18941</v>
      </c>
      <c r="E70" s="16">
        <v>11330</v>
      </c>
      <c r="F70" s="16">
        <v>12454</v>
      </c>
      <c r="G70" s="16">
        <v>7211</v>
      </c>
      <c r="H70" s="16">
        <v>33640</v>
      </c>
      <c r="I70" s="16">
        <v>23182</v>
      </c>
      <c r="J70" s="16">
        <v>46269</v>
      </c>
      <c r="K70" s="16">
        <v>54651</v>
      </c>
      <c r="L70" s="45">
        <v>48288</v>
      </c>
    </row>
    <row r="71" spans="2:12" x14ac:dyDescent="0.3">
      <c r="B71" s="7" t="s">
        <v>793</v>
      </c>
      <c r="C71" s="16">
        <v>5257</v>
      </c>
      <c r="D71" s="16">
        <v>1564</v>
      </c>
      <c r="E71" s="16">
        <v>5753</v>
      </c>
      <c r="F71" s="16">
        <v>9980</v>
      </c>
      <c r="G71" s="16">
        <v>20887</v>
      </c>
      <c r="H71" s="16">
        <v>11847</v>
      </c>
      <c r="I71" s="16">
        <v>37236</v>
      </c>
      <c r="J71" s="16">
        <v>17529</v>
      </c>
      <c r="K71" s="16">
        <v>150150</v>
      </c>
      <c r="L71" s="45">
        <v>106683</v>
      </c>
    </row>
    <row r="72" spans="2:12" x14ac:dyDescent="0.3">
      <c r="B72" s="7" t="s">
        <v>1080</v>
      </c>
      <c r="C72" s="16"/>
      <c r="D72" s="16"/>
      <c r="E72" s="16"/>
      <c r="F72" s="16"/>
      <c r="G72" s="16"/>
      <c r="H72" s="16"/>
      <c r="I72" s="16"/>
      <c r="J72" s="16"/>
      <c r="K72" s="16"/>
      <c r="L72" s="45">
        <v>3150</v>
      </c>
    </row>
    <row r="73" spans="2:12" x14ac:dyDescent="0.3">
      <c r="B73" s="7" t="s">
        <v>1081</v>
      </c>
      <c r="C73" s="16"/>
      <c r="D73" s="16"/>
      <c r="E73" s="16"/>
      <c r="F73" s="16"/>
      <c r="G73" s="16"/>
      <c r="H73" s="16"/>
      <c r="I73" s="16"/>
      <c r="J73" s="16"/>
      <c r="K73" s="16"/>
      <c r="L73" s="45">
        <v>146044</v>
      </c>
    </row>
    <row r="74" spans="2:12" ht="16.5" x14ac:dyDescent="0.35">
      <c r="B74" s="7" t="s">
        <v>85</v>
      </c>
      <c r="C74" s="33"/>
      <c r="D74" s="33"/>
      <c r="E74" s="33"/>
      <c r="F74" s="33"/>
      <c r="G74" s="33"/>
      <c r="H74" s="33"/>
      <c r="I74" s="16"/>
      <c r="J74" s="16">
        <v>5289</v>
      </c>
      <c r="K74" s="16">
        <v>3834</v>
      </c>
      <c r="L74" s="95">
        <v>14840</v>
      </c>
    </row>
    <row r="75" spans="2:12" ht="16.5" x14ac:dyDescent="0.35">
      <c r="B75" s="7" t="s">
        <v>1084</v>
      </c>
      <c r="C75" s="33"/>
      <c r="D75" s="33"/>
      <c r="E75" s="33"/>
      <c r="F75" s="33"/>
      <c r="G75" s="33"/>
      <c r="H75" s="33"/>
      <c r="I75" s="16"/>
      <c r="J75" s="16"/>
      <c r="K75" s="16"/>
      <c r="L75" s="45">
        <v>867</v>
      </c>
    </row>
    <row r="76" spans="2:12" x14ac:dyDescent="0.3">
      <c r="B76" s="7" t="s">
        <v>86</v>
      </c>
      <c r="C76" s="16"/>
      <c r="D76" s="16">
        <v>954</v>
      </c>
      <c r="E76" s="16">
        <v>2425</v>
      </c>
      <c r="F76" s="16"/>
      <c r="G76" s="16"/>
      <c r="H76" s="16">
        <v>1700</v>
      </c>
      <c r="I76" s="16">
        <v>1700</v>
      </c>
      <c r="J76" s="16"/>
      <c r="K76" s="16"/>
      <c r="L76" s="69"/>
    </row>
    <row r="77" spans="2:12" x14ac:dyDescent="0.3">
      <c r="B77" s="7" t="s">
        <v>794</v>
      </c>
      <c r="C77" s="16">
        <v>1433</v>
      </c>
      <c r="D77" s="16"/>
      <c r="E77" s="16"/>
      <c r="F77" s="16">
        <v>3313</v>
      </c>
      <c r="G77" s="16">
        <v>4050</v>
      </c>
      <c r="H77" s="16">
        <v>1129</v>
      </c>
      <c r="I77" s="16">
        <v>1332</v>
      </c>
      <c r="J77" s="16">
        <v>2656</v>
      </c>
      <c r="K77" s="16">
        <v>1976</v>
      </c>
      <c r="L77" s="69">
        <v>717</v>
      </c>
    </row>
    <row r="78" spans="2:12" x14ac:dyDescent="0.3">
      <c r="B78" s="7" t="s">
        <v>87</v>
      </c>
      <c r="C78" s="16">
        <v>3713</v>
      </c>
      <c r="D78" s="16">
        <v>162</v>
      </c>
      <c r="E78" s="16"/>
      <c r="F78" s="16"/>
      <c r="G78" s="16"/>
      <c r="H78" s="16"/>
      <c r="I78" s="16"/>
      <c r="J78" s="16">
        <v>2898</v>
      </c>
      <c r="K78" s="16"/>
      <c r="L78" s="69"/>
    </row>
    <row r="79" spans="2:12" s="25" customFormat="1" x14ac:dyDescent="0.3">
      <c r="B79" s="7" t="s">
        <v>88</v>
      </c>
      <c r="C79" s="16"/>
      <c r="D79" s="16">
        <v>593</v>
      </c>
      <c r="E79" s="16"/>
      <c r="F79" s="16">
        <v>1300</v>
      </c>
      <c r="G79" s="16"/>
      <c r="H79" s="16"/>
      <c r="I79" s="16"/>
      <c r="J79" s="16">
        <v>640</v>
      </c>
      <c r="K79" s="16"/>
      <c r="L79" s="74"/>
    </row>
    <row r="80" spans="2:12" s="25" customFormat="1" x14ac:dyDescent="0.3">
      <c r="B80" s="7" t="s">
        <v>1085</v>
      </c>
      <c r="C80" s="16"/>
      <c r="D80" s="16"/>
      <c r="E80" s="16"/>
      <c r="F80" s="16"/>
      <c r="G80" s="16"/>
      <c r="H80" s="16"/>
      <c r="I80" s="16"/>
      <c r="J80" s="16"/>
      <c r="K80" s="16"/>
      <c r="L80" s="75">
        <v>253696</v>
      </c>
    </row>
    <row r="81" spans="2:12" x14ac:dyDescent="0.3">
      <c r="B81" s="7" t="s">
        <v>89</v>
      </c>
      <c r="C81" s="16"/>
      <c r="D81" s="16"/>
      <c r="E81" s="16"/>
      <c r="F81" s="16"/>
      <c r="G81" s="16"/>
      <c r="H81" s="16"/>
      <c r="I81" s="16"/>
      <c r="J81" s="16">
        <v>2300</v>
      </c>
      <c r="K81" s="16"/>
      <c r="L81" s="69"/>
    </row>
    <row r="82" spans="2:12" x14ac:dyDescent="0.3">
      <c r="B82" s="7" t="s">
        <v>951</v>
      </c>
      <c r="C82" s="16"/>
      <c r="D82" s="16"/>
      <c r="E82" s="16"/>
      <c r="F82" s="16"/>
      <c r="G82" s="16"/>
      <c r="H82" s="16"/>
      <c r="I82" s="16">
        <v>1290</v>
      </c>
      <c r="J82" s="16">
        <v>790</v>
      </c>
      <c r="K82" s="16">
        <v>750</v>
      </c>
      <c r="L82" s="69">
        <v>60</v>
      </c>
    </row>
    <row r="83" spans="2:12" x14ac:dyDescent="0.3">
      <c r="B83" s="7" t="s">
        <v>1086</v>
      </c>
      <c r="C83" s="16"/>
      <c r="D83" s="16"/>
      <c r="E83" s="16"/>
      <c r="F83" s="16"/>
      <c r="G83" s="16"/>
      <c r="H83" s="16"/>
      <c r="I83" s="16"/>
      <c r="J83" s="16"/>
      <c r="K83" s="16"/>
      <c r="L83" s="45">
        <v>6728</v>
      </c>
    </row>
    <row r="84" spans="2:12" x14ac:dyDescent="0.3">
      <c r="B84" s="7" t="s">
        <v>952</v>
      </c>
      <c r="C84" s="16">
        <v>689</v>
      </c>
      <c r="D84" s="16">
        <v>369</v>
      </c>
      <c r="E84" s="16"/>
      <c r="F84" s="16"/>
      <c r="G84" s="16"/>
      <c r="H84" s="16"/>
      <c r="I84" s="16">
        <v>1250</v>
      </c>
      <c r="J84" s="16"/>
      <c r="K84" s="16">
        <v>3421</v>
      </c>
      <c r="L84" s="45">
        <v>7442</v>
      </c>
    </row>
    <row r="85" spans="2:12" x14ac:dyDescent="0.3">
      <c r="B85" s="7" t="s">
        <v>90</v>
      </c>
      <c r="C85" s="16"/>
      <c r="D85" s="16">
        <v>1163</v>
      </c>
      <c r="E85" s="16"/>
      <c r="F85" s="16"/>
      <c r="G85" s="16"/>
      <c r="H85" s="16">
        <v>18483</v>
      </c>
      <c r="I85" s="16">
        <v>18483</v>
      </c>
      <c r="J85" s="16">
        <v>14639</v>
      </c>
      <c r="K85" s="16">
        <v>16476</v>
      </c>
      <c r="L85" s="45">
        <v>15150</v>
      </c>
    </row>
    <row r="86" spans="2:12" x14ac:dyDescent="0.3">
      <c r="B86" s="7" t="s">
        <v>91</v>
      </c>
      <c r="C86" s="16"/>
      <c r="D86" s="16"/>
      <c r="E86" s="16">
        <v>3530</v>
      </c>
      <c r="F86" s="16">
        <v>2477</v>
      </c>
      <c r="G86" s="16"/>
      <c r="H86" s="16">
        <v>1200</v>
      </c>
      <c r="I86" s="16">
        <v>1200</v>
      </c>
      <c r="J86" s="16"/>
      <c r="K86" s="16">
        <v>3438</v>
      </c>
      <c r="L86" s="45">
        <v>3329</v>
      </c>
    </row>
    <row r="87" spans="2:12" x14ac:dyDescent="0.3">
      <c r="B87" s="7" t="s">
        <v>663</v>
      </c>
      <c r="C87" s="16"/>
      <c r="D87" s="16"/>
      <c r="E87" s="16"/>
      <c r="F87" s="16"/>
      <c r="G87" s="16"/>
      <c r="H87" s="16"/>
      <c r="I87" s="16"/>
      <c r="J87" s="16"/>
      <c r="K87" s="16">
        <v>6693</v>
      </c>
      <c r="L87" s="69"/>
    </row>
    <row r="88" spans="2:12" x14ac:dyDescent="0.3">
      <c r="B88" s="7" t="s">
        <v>92</v>
      </c>
      <c r="C88" s="16">
        <v>14240</v>
      </c>
      <c r="D88" s="16">
        <v>16580</v>
      </c>
      <c r="E88" s="16">
        <v>21205</v>
      </c>
      <c r="F88" s="16">
        <v>30745</v>
      </c>
      <c r="G88" s="16">
        <v>17819</v>
      </c>
      <c r="H88" s="16">
        <v>25657</v>
      </c>
      <c r="I88" s="16">
        <v>13494</v>
      </c>
      <c r="J88" s="16">
        <v>21280</v>
      </c>
      <c r="K88" s="16">
        <v>44232</v>
      </c>
      <c r="L88" s="45">
        <v>30685</v>
      </c>
    </row>
    <row r="89" spans="2:12" x14ac:dyDescent="0.3">
      <c r="B89" s="7" t="s">
        <v>93</v>
      </c>
      <c r="C89" s="16"/>
      <c r="D89" s="16"/>
      <c r="E89" s="16"/>
      <c r="F89" s="16"/>
      <c r="G89" s="16"/>
      <c r="H89" s="16">
        <v>7947</v>
      </c>
      <c r="I89" s="16">
        <v>7947</v>
      </c>
      <c r="J89" s="16">
        <v>74387</v>
      </c>
      <c r="K89" s="16">
        <v>2728</v>
      </c>
      <c r="L89" s="45">
        <v>8993</v>
      </c>
    </row>
    <row r="90" spans="2:12" x14ac:dyDescent="0.3">
      <c r="B90" s="7" t="s">
        <v>956</v>
      </c>
      <c r="C90" s="16"/>
      <c r="D90" s="16">
        <v>1823</v>
      </c>
      <c r="E90" s="16"/>
      <c r="F90" s="16"/>
      <c r="G90" s="16"/>
      <c r="H90" s="16"/>
      <c r="I90" s="16"/>
      <c r="J90" s="16"/>
      <c r="K90" s="16"/>
      <c r="L90" s="69"/>
    </row>
    <row r="91" spans="2:12" ht="16.5" x14ac:dyDescent="0.35">
      <c r="B91" s="7" t="s">
        <v>91</v>
      </c>
      <c r="C91" s="33"/>
      <c r="D91" s="33"/>
      <c r="E91" s="33"/>
      <c r="F91" s="33"/>
      <c r="G91" s="33"/>
      <c r="H91" s="33"/>
      <c r="I91" s="16"/>
      <c r="J91" s="16">
        <v>911</v>
      </c>
      <c r="K91" s="16">
        <v>2576</v>
      </c>
      <c r="L91" s="69"/>
    </row>
    <row r="92" spans="2:12" x14ac:dyDescent="0.3">
      <c r="B92" s="7" t="s">
        <v>795</v>
      </c>
      <c r="C92" s="16">
        <v>12839</v>
      </c>
      <c r="D92" s="16">
        <v>6103</v>
      </c>
      <c r="E92" s="16">
        <v>1164</v>
      </c>
      <c r="F92" s="16">
        <v>3114</v>
      </c>
      <c r="G92" s="16"/>
      <c r="H92" s="16">
        <v>76</v>
      </c>
      <c r="I92" s="16">
        <v>1700</v>
      </c>
      <c r="J92" s="16">
        <v>1017</v>
      </c>
      <c r="K92" s="16">
        <v>6500</v>
      </c>
      <c r="L92" s="95">
        <v>5894</v>
      </c>
    </row>
    <row r="93" spans="2:12" x14ac:dyDescent="0.3">
      <c r="B93" s="7" t="s">
        <v>953</v>
      </c>
      <c r="C93" s="16">
        <v>254</v>
      </c>
      <c r="D93" s="16"/>
      <c r="E93" s="16"/>
      <c r="F93" s="16">
        <v>500</v>
      </c>
      <c r="G93" s="16"/>
      <c r="H93" s="16">
        <v>234</v>
      </c>
      <c r="I93" s="16"/>
      <c r="J93" s="16">
        <v>383275</v>
      </c>
      <c r="K93" s="16">
        <v>3</v>
      </c>
      <c r="L93" s="45">
        <v>1000</v>
      </c>
    </row>
    <row r="94" spans="2:12" x14ac:dyDescent="0.3">
      <c r="B94" s="7" t="s">
        <v>426</v>
      </c>
      <c r="C94" s="16">
        <v>593</v>
      </c>
      <c r="D94" s="16">
        <v>621</v>
      </c>
      <c r="E94" s="16"/>
      <c r="F94" s="16"/>
      <c r="G94" s="16"/>
      <c r="H94" s="16"/>
      <c r="I94" s="16"/>
      <c r="J94" s="16"/>
      <c r="K94" s="16"/>
      <c r="L94" s="69"/>
    </row>
    <row r="95" spans="2:12" x14ac:dyDescent="0.3">
      <c r="B95" s="7" t="s">
        <v>1082</v>
      </c>
      <c r="C95" s="16"/>
      <c r="D95" s="16"/>
      <c r="E95" s="16"/>
      <c r="F95" s="16"/>
      <c r="G95" s="16"/>
      <c r="H95" s="16"/>
      <c r="I95" s="16"/>
      <c r="J95" s="16"/>
      <c r="K95" s="16"/>
      <c r="L95" s="45">
        <v>162534</v>
      </c>
    </row>
    <row r="96" spans="2:12" x14ac:dyDescent="0.3">
      <c r="B96" s="7" t="s">
        <v>796</v>
      </c>
      <c r="C96" s="16">
        <v>2500</v>
      </c>
      <c r="D96" s="16"/>
      <c r="E96" s="16"/>
      <c r="F96" s="16"/>
      <c r="G96" s="16"/>
      <c r="H96" s="16"/>
      <c r="I96" s="16">
        <v>1950</v>
      </c>
      <c r="J96" s="16">
        <v>2346</v>
      </c>
      <c r="K96" s="16">
        <v>13500</v>
      </c>
      <c r="L96" s="69"/>
    </row>
    <row r="97" spans="2:13" x14ac:dyDescent="0.3">
      <c r="B97" s="7" t="s">
        <v>1016</v>
      </c>
      <c r="C97" s="16"/>
      <c r="D97" s="16"/>
      <c r="E97" s="16"/>
      <c r="F97" s="16"/>
      <c r="G97" s="16">
        <v>58</v>
      </c>
      <c r="H97" s="16">
        <v>57</v>
      </c>
      <c r="I97" s="16"/>
      <c r="J97" s="16"/>
      <c r="K97" s="16"/>
      <c r="L97" s="69"/>
    </row>
    <row r="98" spans="2:13" x14ac:dyDescent="0.3">
      <c r="B98" s="7" t="s">
        <v>1087</v>
      </c>
      <c r="C98" s="16"/>
      <c r="D98" s="16"/>
      <c r="E98" s="16"/>
      <c r="F98" s="16"/>
      <c r="G98" s="16"/>
      <c r="H98" s="16"/>
      <c r="I98" s="16"/>
      <c r="J98" s="16"/>
      <c r="K98" s="16"/>
      <c r="L98" s="45">
        <v>2103</v>
      </c>
    </row>
    <row r="99" spans="2:13" x14ac:dyDescent="0.3">
      <c r="B99" s="7" t="s">
        <v>94</v>
      </c>
      <c r="C99" s="16">
        <v>726</v>
      </c>
      <c r="D99" s="16">
        <v>530</v>
      </c>
      <c r="E99" s="16">
        <v>1967</v>
      </c>
      <c r="F99" s="16">
        <v>874</v>
      </c>
      <c r="G99" s="16"/>
      <c r="H99" s="16">
        <v>2613</v>
      </c>
      <c r="I99" s="16">
        <v>76</v>
      </c>
      <c r="J99" s="16">
        <v>4144</v>
      </c>
      <c r="K99" s="16">
        <v>1096</v>
      </c>
      <c r="L99" s="45">
        <v>5100</v>
      </c>
    </row>
    <row r="100" spans="2:13" x14ac:dyDescent="0.3">
      <c r="B100" s="7" t="s">
        <v>95</v>
      </c>
      <c r="C100" s="16"/>
      <c r="D100" s="16"/>
      <c r="E100" s="16"/>
      <c r="F100" s="16"/>
      <c r="G100" s="16"/>
      <c r="H100" s="16"/>
      <c r="I100" s="16">
        <v>110</v>
      </c>
      <c r="J100" s="16"/>
      <c r="K100" s="16"/>
      <c r="L100" s="69"/>
    </row>
    <row r="101" spans="2:13" x14ac:dyDescent="0.3">
      <c r="B101" s="7" t="s">
        <v>96</v>
      </c>
      <c r="C101" s="16"/>
      <c r="D101" s="16"/>
      <c r="E101" s="16"/>
      <c r="F101" s="16"/>
      <c r="G101" s="16"/>
      <c r="H101" s="16"/>
      <c r="I101" s="16"/>
      <c r="J101" s="16">
        <v>36</v>
      </c>
      <c r="K101" s="16"/>
      <c r="L101" s="69"/>
    </row>
    <row r="102" spans="2:13" x14ac:dyDescent="0.3">
      <c r="B102" s="7" t="s">
        <v>950</v>
      </c>
      <c r="C102" s="16">
        <v>45982</v>
      </c>
      <c r="D102" s="16">
        <v>21500</v>
      </c>
      <c r="E102" s="16">
        <v>26752</v>
      </c>
      <c r="F102" s="16">
        <v>38138</v>
      </c>
      <c r="G102" s="16">
        <v>30587</v>
      </c>
      <c r="H102" s="16">
        <v>12709</v>
      </c>
      <c r="I102" s="16">
        <v>17823</v>
      </c>
      <c r="J102" s="16">
        <v>5634</v>
      </c>
      <c r="K102" s="16">
        <v>10594</v>
      </c>
      <c r="L102" s="45">
        <v>6677</v>
      </c>
      <c r="M102" s="37"/>
    </row>
    <row r="103" spans="2:13" x14ac:dyDescent="0.3">
      <c r="B103" s="7" t="s">
        <v>427</v>
      </c>
      <c r="C103" s="16">
        <v>900</v>
      </c>
      <c r="D103" s="16">
        <v>1550</v>
      </c>
      <c r="E103" s="16"/>
      <c r="F103" s="16"/>
      <c r="G103" s="16"/>
      <c r="H103" s="16"/>
      <c r="I103" s="16"/>
      <c r="J103" s="16"/>
      <c r="K103" s="16"/>
      <c r="L103" s="69"/>
    </row>
    <row r="104" spans="2:13" x14ac:dyDescent="0.3">
      <c r="B104" s="7" t="s">
        <v>428</v>
      </c>
      <c r="C104" s="16">
        <v>250</v>
      </c>
      <c r="D104" s="16">
        <v>7300</v>
      </c>
      <c r="E104" s="16"/>
      <c r="F104" s="16"/>
      <c r="G104" s="16"/>
      <c r="H104" s="16"/>
      <c r="I104" s="16"/>
      <c r="J104" s="16"/>
      <c r="K104" s="16"/>
      <c r="L104" s="69"/>
    </row>
    <row r="105" spans="2:13" x14ac:dyDescent="0.3">
      <c r="B105" s="7" t="s">
        <v>429</v>
      </c>
      <c r="C105" s="16">
        <v>2100</v>
      </c>
      <c r="D105" s="16"/>
      <c r="E105" s="16">
        <v>1100</v>
      </c>
      <c r="F105" s="16"/>
      <c r="G105" s="16"/>
      <c r="H105" s="16"/>
      <c r="I105" s="16"/>
      <c r="J105" s="16"/>
      <c r="K105" s="16"/>
      <c r="L105" s="69"/>
    </row>
    <row r="106" spans="2:13" x14ac:dyDescent="0.3">
      <c r="B106" s="7" t="s">
        <v>97</v>
      </c>
      <c r="C106" s="16"/>
      <c r="D106" s="16"/>
      <c r="E106" s="16"/>
      <c r="F106" s="16"/>
      <c r="G106" s="16">
        <v>2600</v>
      </c>
      <c r="H106" s="16">
        <v>2000</v>
      </c>
      <c r="I106" s="16"/>
      <c r="J106" s="16">
        <v>2000</v>
      </c>
      <c r="K106" s="16"/>
      <c r="L106" s="69"/>
    </row>
    <row r="107" spans="2:13" x14ac:dyDescent="0.3">
      <c r="B107" s="7" t="s">
        <v>9</v>
      </c>
      <c r="C107" s="16">
        <v>3000</v>
      </c>
      <c r="D107" s="16"/>
      <c r="E107" s="16"/>
      <c r="F107" s="16">
        <v>260</v>
      </c>
      <c r="G107" s="16"/>
      <c r="H107" s="16">
        <v>5000</v>
      </c>
      <c r="I107" s="16"/>
      <c r="J107" s="16">
        <v>102597</v>
      </c>
      <c r="K107" s="16">
        <v>23786</v>
      </c>
      <c r="L107" s="69"/>
    </row>
    <row r="108" spans="2:13" ht="16.5" x14ac:dyDescent="0.35">
      <c r="B108" s="5" t="s">
        <v>10</v>
      </c>
      <c r="C108" s="33">
        <f>SUM(C6:C107)</f>
        <v>878473</v>
      </c>
      <c r="D108" s="33">
        <f t="shared" ref="D108:K108" si="0">SUM(D6:D107)</f>
        <v>434902</v>
      </c>
      <c r="E108" s="33">
        <f t="shared" si="0"/>
        <v>473139</v>
      </c>
      <c r="F108" s="33">
        <f t="shared" si="0"/>
        <v>877528</v>
      </c>
      <c r="G108" s="33">
        <f t="shared" si="0"/>
        <v>657669</v>
      </c>
      <c r="H108" s="33">
        <f t="shared" si="0"/>
        <v>617507</v>
      </c>
      <c r="I108" s="33">
        <f t="shared" si="0"/>
        <v>863244</v>
      </c>
      <c r="J108" s="33">
        <f t="shared" si="0"/>
        <v>1297935</v>
      </c>
      <c r="K108" s="33">
        <f t="shared" si="0"/>
        <v>1532330</v>
      </c>
      <c r="L108" s="70">
        <v>2150935</v>
      </c>
    </row>
  </sheetData>
  <phoneticPr fontId="2" type="noConversion"/>
  <pageMargins left="0.31" right="0.17" top="0.17" bottom="0.18" header="0" footer="0"/>
  <pageSetup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opLeftCell="B2" zoomScale="120" zoomScaleNormal="120" workbookViewId="0">
      <selection activeCell="L10" sqref="L10"/>
    </sheetView>
  </sheetViews>
  <sheetFormatPr baseColWidth="10" defaultRowHeight="16.5" x14ac:dyDescent="0.3"/>
  <cols>
    <col min="1" max="1" width="6.28515625" customWidth="1"/>
    <col min="2" max="2" width="23.140625" style="2" customWidth="1"/>
    <col min="3" max="8" width="11.7109375" style="2" customWidth="1"/>
    <col min="9" max="9" width="11.7109375" style="12" customWidth="1"/>
    <col min="10" max="11" width="11.7109375" customWidth="1"/>
  </cols>
  <sheetData>
    <row r="2" spans="2:12" x14ac:dyDescent="0.35">
      <c r="B2" s="3" t="s">
        <v>98</v>
      </c>
      <c r="C2" s="3"/>
      <c r="D2" s="3"/>
      <c r="E2" s="3"/>
      <c r="F2" s="3"/>
      <c r="G2" s="3"/>
      <c r="H2" s="3"/>
      <c r="I2" s="20"/>
      <c r="J2" s="23"/>
      <c r="K2" s="23"/>
    </row>
    <row r="3" spans="2:12" x14ac:dyDescent="0.35">
      <c r="B3" s="4" t="s">
        <v>99</v>
      </c>
      <c r="C3" s="3">
        <v>2001</v>
      </c>
      <c r="D3" s="3">
        <v>2002</v>
      </c>
      <c r="E3" s="3">
        <v>2003</v>
      </c>
      <c r="F3" s="3">
        <v>2004</v>
      </c>
      <c r="G3" s="3">
        <v>2005</v>
      </c>
      <c r="H3" s="3">
        <v>2006</v>
      </c>
      <c r="I3" s="3">
        <v>2007</v>
      </c>
      <c r="J3" s="3">
        <v>2008</v>
      </c>
      <c r="K3" s="3">
        <v>2009</v>
      </c>
      <c r="L3" s="44">
        <v>2010</v>
      </c>
    </row>
    <row r="4" spans="2:12" x14ac:dyDescent="0.35">
      <c r="B4" s="5" t="s">
        <v>2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7" t="s">
        <v>1236</v>
      </c>
    </row>
    <row r="5" spans="2:12" ht="15" x14ac:dyDescent="0.3">
      <c r="B5" s="6" t="s">
        <v>430</v>
      </c>
      <c r="C5" s="16"/>
      <c r="D5" s="16">
        <v>49</v>
      </c>
      <c r="E5" s="16">
        <v>800</v>
      </c>
      <c r="F5" s="16">
        <v>50</v>
      </c>
      <c r="G5" s="16"/>
      <c r="H5" s="16">
        <f>5000+250</f>
        <v>5250</v>
      </c>
      <c r="I5" s="16"/>
      <c r="J5" s="16"/>
      <c r="K5" s="16">
        <v>11459</v>
      </c>
      <c r="L5" s="45">
        <v>9050</v>
      </c>
    </row>
    <row r="6" spans="2:12" ht="15" x14ac:dyDescent="0.3">
      <c r="B6" s="6" t="s">
        <v>736</v>
      </c>
      <c r="C6" s="16">
        <v>80</v>
      </c>
      <c r="D6" s="16">
        <v>80</v>
      </c>
      <c r="E6" s="16">
        <v>190</v>
      </c>
      <c r="F6" s="16">
        <v>190</v>
      </c>
      <c r="G6" s="16"/>
      <c r="H6" s="16">
        <f>100+50</f>
        <v>150</v>
      </c>
      <c r="I6" s="16"/>
      <c r="J6" s="16">
        <v>100</v>
      </c>
      <c r="K6" s="16">
        <v>2250</v>
      </c>
      <c r="L6" s="45">
        <v>7724</v>
      </c>
    </row>
    <row r="7" spans="2:12" ht="15" x14ac:dyDescent="0.3">
      <c r="B7" s="6" t="s">
        <v>431</v>
      </c>
      <c r="C7" s="16">
        <v>70</v>
      </c>
      <c r="D7" s="16"/>
      <c r="E7" s="16"/>
      <c r="F7" s="16"/>
      <c r="G7" s="16"/>
      <c r="H7" s="16"/>
      <c r="I7" s="16"/>
      <c r="J7" s="16"/>
      <c r="K7" s="16"/>
      <c r="L7" s="69"/>
    </row>
    <row r="8" spans="2:12" ht="15" x14ac:dyDescent="0.3">
      <c r="B8" s="6" t="s">
        <v>935</v>
      </c>
      <c r="C8" s="16"/>
      <c r="D8" s="16"/>
      <c r="E8" s="16">
        <v>10</v>
      </c>
      <c r="F8" s="16"/>
      <c r="G8" s="16">
        <v>800</v>
      </c>
      <c r="H8" s="16"/>
      <c r="I8" s="16"/>
      <c r="J8" s="16">
        <v>7500</v>
      </c>
      <c r="K8" s="16">
        <v>800</v>
      </c>
      <c r="L8" s="45">
        <v>1700</v>
      </c>
    </row>
    <row r="9" spans="2:12" ht="15" x14ac:dyDescent="0.3">
      <c r="B9" s="6" t="s">
        <v>432</v>
      </c>
      <c r="C9" s="16">
        <v>630</v>
      </c>
      <c r="D9" s="16"/>
      <c r="E9" s="16"/>
      <c r="F9" s="16">
        <v>300</v>
      </c>
      <c r="G9" s="16"/>
      <c r="H9" s="16"/>
      <c r="I9" s="16"/>
      <c r="J9" s="16">
        <v>6050</v>
      </c>
      <c r="K9" s="16">
        <v>3300</v>
      </c>
      <c r="L9" s="69">
        <v>50</v>
      </c>
    </row>
    <row r="10" spans="2:12" x14ac:dyDescent="0.35">
      <c r="B10" s="5" t="s">
        <v>10</v>
      </c>
      <c r="C10" s="33">
        <f>SUM(C5:C9)</f>
        <v>780</v>
      </c>
      <c r="D10" s="33">
        <f t="shared" ref="D10:K10" si="0">SUM(D5:D9)</f>
        <v>129</v>
      </c>
      <c r="E10" s="33">
        <f t="shared" si="0"/>
        <v>1000</v>
      </c>
      <c r="F10" s="33">
        <f t="shared" si="0"/>
        <v>540</v>
      </c>
      <c r="G10" s="33">
        <f t="shared" si="0"/>
        <v>800</v>
      </c>
      <c r="H10" s="33">
        <f t="shared" si="0"/>
        <v>5400</v>
      </c>
      <c r="I10" s="33"/>
      <c r="J10" s="33">
        <f t="shared" si="0"/>
        <v>13650</v>
      </c>
      <c r="K10" s="33">
        <f t="shared" si="0"/>
        <v>17809</v>
      </c>
      <c r="L10" s="70">
        <v>18524</v>
      </c>
    </row>
    <row r="11" spans="2:12" x14ac:dyDescent="0.3">
      <c r="B11" s="12"/>
      <c r="C11" s="12"/>
      <c r="D11" s="12"/>
      <c r="E11" s="12"/>
      <c r="F11" s="12"/>
      <c r="G11" s="12"/>
      <c r="H11" s="12"/>
    </row>
    <row r="12" spans="2:12" x14ac:dyDescent="0.3">
      <c r="B12" s="12"/>
      <c r="C12" s="12"/>
      <c r="D12" s="12"/>
      <c r="E12" s="12"/>
      <c r="F12" s="12"/>
      <c r="G12" s="12"/>
      <c r="H12" s="12"/>
    </row>
    <row r="13" spans="2:12" x14ac:dyDescent="0.3">
      <c r="B13" s="12"/>
      <c r="C13" s="12"/>
      <c r="D13" s="12"/>
      <c r="E13" s="12"/>
      <c r="F13" s="12"/>
      <c r="G13" s="12"/>
      <c r="H13" s="12"/>
    </row>
    <row r="14" spans="2:12" x14ac:dyDescent="0.3">
      <c r="B14" s="12"/>
      <c r="C14" s="12"/>
      <c r="D14" s="12"/>
      <c r="E14" s="12"/>
      <c r="F14" s="12"/>
      <c r="G14" s="12"/>
      <c r="H14" s="12"/>
    </row>
    <row r="15" spans="2:12" x14ac:dyDescent="0.3">
      <c r="B15" s="12"/>
      <c r="C15" s="12"/>
      <c r="D15" s="12"/>
      <c r="E15" s="12"/>
      <c r="F15" s="12"/>
      <c r="G15" s="12"/>
      <c r="H15" s="12"/>
    </row>
    <row r="16" spans="2:12" x14ac:dyDescent="0.3">
      <c r="B16" s="12"/>
      <c r="C16" s="12"/>
      <c r="D16" s="12"/>
      <c r="E16" s="12"/>
      <c r="F16" s="12"/>
      <c r="G16" s="12"/>
      <c r="H16" s="12"/>
    </row>
    <row r="17" spans="2:8" x14ac:dyDescent="0.3">
      <c r="B17" s="12"/>
      <c r="C17" s="12"/>
      <c r="D17" s="12"/>
      <c r="E17" s="12"/>
      <c r="F17" s="12"/>
      <c r="G17" s="12"/>
      <c r="H17" s="12"/>
    </row>
    <row r="18" spans="2:8" x14ac:dyDescent="0.3">
      <c r="B18" s="12"/>
      <c r="C18" s="12"/>
      <c r="D18" s="12"/>
      <c r="E18" s="12"/>
      <c r="F18" s="12"/>
      <c r="G18" s="12"/>
      <c r="H18" s="12"/>
    </row>
    <row r="19" spans="2:8" x14ac:dyDescent="0.3">
      <c r="B19" s="12"/>
      <c r="C19" s="12"/>
      <c r="D19" s="12"/>
      <c r="E19" s="12"/>
      <c r="F19" s="12"/>
      <c r="G19" s="12"/>
      <c r="H19" s="12"/>
    </row>
    <row r="20" spans="2:8" x14ac:dyDescent="0.3">
      <c r="B20" s="13"/>
      <c r="C20" s="13"/>
      <c r="D20" s="13"/>
      <c r="E20" s="13"/>
      <c r="F20" s="13"/>
      <c r="G20" s="13"/>
      <c r="H20" s="13"/>
    </row>
    <row r="21" spans="2:8" x14ac:dyDescent="0.3">
      <c r="B21" s="13"/>
      <c r="C21" s="13"/>
      <c r="D21" s="13"/>
      <c r="E21" s="13"/>
      <c r="F21" s="13"/>
      <c r="G21" s="13"/>
      <c r="H21" s="13"/>
    </row>
    <row r="22" spans="2:8" x14ac:dyDescent="0.3">
      <c r="B22" s="11"/>
      <c r="C22" s="11"/>
      <c r="D22" s="11"/>
      <c r="E22" s="11"/>
      <c r="F22" s="11"/>
      <c r="G22" s="11"/>
      <c r="H22" s="11"/>
    </row>
  </sheetData>
  <phoneticPr fontId="2" type="noConversion"/>
  <pageMargins left="0.47" right="0.35" top="1" bottom="1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2:P39"/>
  <sheetViews>
    <sheetView workbookViewId="0">
      <selection activeCell="I28" sqref="I27:I28"/>
    </sheetView>
  </sheetViews>
  <sheetFormatPr baseColWidth="10" defaultRowHeight="12.75" x14ac:dyDescent="0.2"/>
  <sheetData>
    <row r="2" spans="2:16" ht="16.5" x14ac:dyDescent="0.35">
      <c r="B2" s="26" t="s">
        <v>1227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6.5" x14ac:dyDescent="0.35">
      <c r="B3" s="26" t="s">
        <v>1228</v>
      </c>
      <c r="C3" s="26"/>
      <c r="D3" s="26"/>
      <c r="E3" s="26">
        <v>2001</v>
      </c>
      <c r="F3" s="26">
        <v>2002</v>
      </c>
      <c r="G3" s="26">
        <v>2003</v>
      </c>
      <c r="H3" s="26">
        <v>2004</v>
      </c>
      <c r="I3" s="26">
        <v>2004</v>
      </c>
      <c r="J3" s="26">
        <v>2005</v>
      </c>
      <c r="K3" s="26">
        <v>2006</v>
      </c>
      <c r="L3" s="26">
        <v>2007</v>
      </c>
      <c r="M3" s="26">
        <v>2008</v>
      </c>
      <c r="N3" s="26">
        <v>2009</v>
      </c>
      <c r="O3" s="26">
        <v>2010</v>
      </c>
      <c r="P3" s="26"/>
    </row>
    <row r="4" spans="2:16" ht="15" x14ac:dyDescent="0.3">
      <c r="B4" s="87" t="s">
        <v>2</v>
      </c>
      <c r="C4" s="84"/>
      <c r="D4" s="84"/>
      <c r="E4" s="24" t="s">
        <v>1241</v>
      </c>
      <c r="F4" s="24" t="s">
        <v>1236</v>
      </c>
      <c r="G4" s="24" t="s">
        <v>1238</v>
      </c>
      <c r="H4" s="24" t="s">
        <v>1238</v>
      </c>
      <c r="I4" s="24" t="s">
        <v>1241</v>
      </c>
      <c r="J4" s="24" t="s">
        <v>1241</v>
      </c>
      <c r="K4" s="24" t="s">
        <v>1241</v>
      </c>
      <c r="L4" s="24" t="s">
        <v>1241</v>
      </c>
      <c r="M4" s="24" t="s">
        <v>1241</v>
      </c>
      <c r="N4" s="24" t="s">
        <v>1241</v>
      </c>
      <c r="O4" s="24" t="s">
        <v>1236</v>
      </c>
    </row>
    <row r="5" spans="2:16" ht="15" x14ac:dyDescent="0.3">
      <c r="B5" s="87" t="s">
        <v>1229</v>
      </c>
      <c r="C5" s="84"/>
      <c r="D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45">
        <v>72970</v>
      </c>
    </row>
    <row r="6" spans="2:16" ht="15" x14ac:dyDescent="0.3">
      <c r="B6" s="87" t="s">
        <v>1230</v>
      </c>
      <c r="C6" s="84"/>
      <c r="D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45">
        <v>16925</v>
      </c>
    </row>
    <row r="7" spans="2:16" ht="15" x14ac:dyDescent="0.3">
      <c r="B7" s="87" t="s">
        <v>1231</v>
      </c>
      <c r="C7" s="84"/>
      <c r="D7" s="84"/>
      <c r="E7" s="69"/>
      <c r="F7" s="69"/>
      <c r="G7" s="69"/>
      <c r="H7" s="69"/>
      <c r="I7" s="69"/>
      <c r="J7" s="69"/>
      <c r="K7" s="69"/>
      <c r="L7" s="69"/>
      <c r="M7" s="69"/>
      <c r="N7" s="69"/>
      <c r="O7" s="45">
        <v>22808</v>
      </c>
    </row>
    <row r="8" spans="2:16" ht="15" x14ac:dyDescent="0.3">
      <c r="B8" s="87" t="s">
        <v>1232</v>
      </c>
      <c r="C8" s="84"/>
      <c r="D8" s="84"/>
      <c r="E8" s="69"/>
      <c r="F8" s="69"/>
      <c r="G8" s="69"/>
      <c r="H8" s="69"/>
      <c r="I8" s="69"/>
      <c r="J8" s="69"/>
      <c r="K8" s="69"/>
      <c r="L8" s="69"/>
      <c r="M8" s="69"/>
      <c r="N8" s="69"/>
      <c r="O8" s="45">
        <v>41702</v>
      </c>
    </row>
    <row r="9" spans="2:16" ht="15" x14ac:dyDescent="0.3">
      <c r="B9" s="87" t="s">
        <v>1234</v>
      </c>
      <c r="C9" s="84"/>
      <c r="D9" s="84"/>
      <c r="E9" s="69"/>
      <c r="F9" s="69"/>
      <c r="G9" s="69"/>
      <c r="H9" s="69"/>
      <c r="I9" s="69"/>
      <c r="J9" s="69"/>
      <c r="K9" s="69"/>
      <c r="L9" s="69"/>
      <c r="M9" s="69"/>
      <c r="N9" s="69"/>
      <c r="O9" s="45">
        <v>1925</v>
      </c>
    </row>
    <row r="10" spans="2:16" ht="15" x14ac:dyDescent="0.3">
      <c r="B10" s="85" t="s">
        <v>1233</v>
      </c>
      <c r="C10" s="86"/>
      <c r="D10" s="84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45">
        <v>2400</v>
      </c>
    </row>
    <row r="11" spans="2:16" x14ac:dyDescent="0.2">
      <c r="B11" s="88" t="s">
        <v>10</v>
      </c>
      <c r="C11" s="84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>
        <v>158730</v>
      </c>
    </row>
    <row r="39" spans="3:3" x14ac:dyDescent="0.2">
      <c r="C39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43</vt:i4>
      </vt:variant>
    </vt:vector>
  </HeadingPairs>
  <TitlesOfParts>
    <vt:vector size="90" baseType="lpstr">
      <vt:lpstr>Almendro</vt:lpstr>
      <vt:lpstr>Arandano</vt:lpstr>
      <vt:lpstr>Avellano</vt:lpstr>
      <vt:lpstr>Cafeto</vt:lpstr>
      <vt:lpstr>Caqui</vt:lpstr>
      <vt:lpstr>Castaño</vt:lpstr>
      <vt:lpstr>Cerezo</vt:lpstr>
      <vt:lpstr>Chirimoyo</vt:lpstr>
      <vt:lpstr>Citrange</vt:lpstr>
      <vt:lpstr>Ciruelo</vt:lpstr>
      <vt:lpstr>Damasco</vt:lpstr>
      <vt:lpstr>Durazno</vt:lpstr>
      <vt:lpstr>Frambueso</vt:lpstr>
      <vt:lpstr>Frutilla</vt:lpstr>
      <vt:lpstr>Golden Berry</vt:lpstr>
      <vt:lpstr>Granado</vt:lpstr>
      <vt:lpstr>Grosella</vt:lpstr>
      <vt:lpstr>Guayaba</vt:lpstr>
      <vt:lpstr>Higuera</vt:lpstr>
      <vt:lpstr>Lucumo</vt:lpstr>
      <vt:lpstr>Interespecifico Prunus</vt:lpstr>
      <vt:lpstr>Kiwi</vt:lpstr>
      <vt:lpstr>Limon</vt:lpstr>
      <vt:lpstr>Mandarina Clementina</vt:lpstr>
      <vt:lpstr>Mango</vt:lpstr>
      <vt:lpstr>Manzano</vt:lpstr>
      <vt:lpstr>Maracuya</vt:lpstr>
      <vt:lpstr>Membrillero</vt:lpstr>
      <vt:lpstr>Mora</vt:lpstr>
      <vt:lpstr>Murtilla</vt:lpstr>
      <vt:lpstr>Naranjo</vt:lpstr>
      <vt:lpstr>Nectarino</vt:lpstr>
      <vt:lpstr>Nispero</vt:lpstr>
      <vt:lpstr>Nogal</vt:lpstr>
      <vt:lpstr>Olivo</vt:lpstr>
      <vt:lpstr>Papaya</vt:lpstr>
      <vt:lpstr>Palto</vt:lpstr>
      <vt:lpstr>Pecano</vt:lpstr>
      <vt:lpstr>Peral</vt:lpstr>
      <vt:lpstr>Physalis</vt:lpstr>
      <vt:lpstr>Pistacho</vt:lpstr>
      <vt:lpstr>Pomelo</vt:lpstr>
      <vt:lpstr>Rosa Mosqueta</vt:lpstr>
      <vt:lpstr>Tangelo</vt:lpstr>
      <vt:lpstr>Vid de Mesa</vt:lpstr>
      <vt:lpstr>Vid Vinifera</vt:lpstr>
      <vt:lpstr>Zarzaparrilla</vt:lpstr>
      <vt:lpstr>Almendro!Área_de_impresión</vt:lpstr>
      <vt:lpstr>Arandano!Área_de_impresión</vt:lpstr>
      <vt:lpstr>Avellano!Área_de_impresión</vt:lpstr>
      <vt:lpstr>Cafeto!Área_de_impresión</vt:lpstr>
      <vt:lpstr>Caqui!Área_de_impresión</vt:lpstr>
      <vt:lpstr>Castaño!Área_de_impresión</vt:lpstr>
      <vt:lpstr>Cerezo!Área_de_impresión</vt:lpstr>
      <vt:lpstr>Chirimoyo!Área_de_impresión</vt:lpstr>
      <vt:lpstr>Ciruelo!Área_de_impresión</vt:lpstr>
      <vt:lpstr>Damasco!Área_de_impresión</vt:lpstr>
      <vt:lpstr>Durazno!Área_de_impresión</vt:lpstr>
      <vt:lpstr>Frambueso!Área_de_impresión</vt:lpstr>
      <vt:lpstr>Frutilla!Área_de_impresión</vt:lpstr>
      <vt:lpstr>'Golden Berry'!Área_de_impresión</vt:lpstr>
      <vt:lpstr>Granado!Área_de_impresión</vt:lpstr>
      <vt:lpstr>Guayaba!Área_de_impresión</vt:lpstr>
      <vt:lpstr>Higuera!Área_de_impresión</vt:lpstr>
      <vt:lpstr>Kiwi!Área_de_impresión</vt:lpstr>
      <vt:lpstr>Limon!Área_de_impresión</vt:lpstr>
      <vt:lpstr>Lucumo!Área_de_impresión</vt:lpstr>
      <vt:lpstr>'Mandarina Clementina'!Área_de_impresión</vt:lpstr>
      <vt:lpstr>Mango!Área_de_impresión</vt:lpstr>
      <vt:lpstr>Manzano!Área_de_impresión</vt:lpstr>
      <vt:lpstr>Maracuya!Área_de_impresión</vt:lpstr>
      <vt:lpstr>Membrillero!Área_de_impresión</vt:lpstr>
      <vt:lpstr>Mora!Área_de_impresión</vt:lpstr>
      <vt:lpstr>Murtilla!Área_de_impresión</vt:lpstr>
      <vt:lpstr>Naranjo!Área_de_impresión</vt:lpstr>
      <vt:lpstr>Nectarino!Área_de_impresión</vt:lpstr>
      <vt:lpstr>Nispero!Área_de_impresión</vt:lpstr>
      <vt:lpstr>Nogal!Área_de_impresión</vt:lpstr>
      <vt:lpstr>Olivo!Área_de_impresión</vt:lpstr>
      <vt:lpstr>Palto!Área_de_impresión</vt:lpstr>
      <vt:lpstr>Papaya!Área_de_impresión</vt:lpstr>
      <vt:lpstr>Pecano!Área_de_impresión</vt:lpstr>
      <vt:lpstr>Peral!Área_de_impresión</vt:lpstr>
      <vt:lpstr>Pistacho!Área_de_impresión</vt:lpstr>
      <vt:lpstr>Pomelo!Área_de_impresión</vt:lpstr>
      <vt:lpstr>'Rosa Mosqueta'!Área_de_impresión</vt:lpstr>
      <vt:lpstr>Tangelo!Área_de_impresión</vt:lpstr>
      <vt:lpstr>'Vid de Mesa'!Área_de_impresión</vt:lpstr>
      <vt:lpstr>'Vid Vinifera'!Área_de_impresión</vt:lpstr>
      <vt:lpstr>Zarzaparrilla!Área_de_impresión</vt:lpstr>
    </vt:vector>
  </TitlesOfParts>
  <Company>SAG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Carmen Patricia Espinosa Sepulveda</cp:lastModifiedBy>
  <cp:lastPrinted>2010-01-21T15:04:27Z</cp:lastPrinted>
  <dcterms:created xsi:type="dcterms:W3CDTF">2009-08-21T19:59:19Z</dcterms:created>
  <dcterms:modified xsi:type="dcterms:W3CDTF">2011-08-18T21:11:30Z</dcterms:modified>
</cp:coreProperties>
</file>